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1520" windowWidth="15480" windowHeight="11640"/>
  </bookViews>
  <sheets>
    <sheet name="ปกติ" sheetId="1" r:id="rId1"/>
    <sheet name="พิการ" sheetId="5" r:id="rId2"/>
    <sheet name="Sheet2" sheetId="2" r:id="rId3"/>
    <sheet name="Sheet3" sheetId="3" r:id="rId4"/>
  </sheets>
  <definedNames>
    <definedName name="_xlnm.Print_Titles" localSheetId="0">ปกติ!$1:$6</definedName>
  </definedNames>
  <calcPr calcId="125725" iterateDelta="1E-4"/>
</workbook>
</file>

<file path=xl/calcChain.xml><?xml version="1.0" encoding="utf-8"?>
<calcChain xmlns="http://schemas.openxmlformats.org/spreadsheetml/2006/main">
  <c r="C25" i="5"/>
  <c r="D25"/>
  <c r="E25"/>
  <c r="F25"/>
  <c r="G25"/>
  <c r="H25"/>
  <c r="I25"/>
  <c r="B25"/>
  <c r="K21"/>
  <c r="Y11"/>
  <c r="E11"/>
  <c r="E26" s="1"/>
  <c r="C11"/>
  <c r="C26" s="1"/>
  <c r="C39" i="1"/>
  <c r="D39"/>
  <c r="E39"/>
  <c r="G39"/>
  <c r="H39"/>
  <c r="I39"/>
  <c r="J39"/>
  <c r="K39"/>
  <c r="B39"/>
  <c r="K10" i="5"/>
  <c r="X10" s="1"/>
  <c r="K23"/>
  <c r="J23"/>
  <c r="X23" s="1"/>
  <c r="N35" i="1"/>
  <c r="N36"/>
  <c r="N37"/>
  <c r="N38"/>
  <c r="N34"/>
  <c r="N24"/>
  <c r="N25"/>
  <c r="N26"/>
  <c r="N27"/>
  <c r="N28"/>
  <c r="N29"/>
  <c r="N30"/>
  <c r="N31"/>
  <c r="N32"/>
  <c r="N33"/>
  <c r="N23"/>
  <c r="N9"/>
  <c r="N10"/>
  <c r="N11"/>
  <c r="N12"/>
  <c r="N13"/>
  <c r="N14"/>
  <c r="N15"/>
  <c r="N8"/>
  <c r="F15"/>
  <c r="M15" s="1"/>
  <c r="F13"/>
  <c r="M13" s="1"/>
  <c r="F12"/>
  <c r="M12" s="1"/>
  <c r="F10"/>
  <c r="F11"/>
  <c r="M11" s="1"/>
  <c r="F9"/>
  <c r="F8"/>
  <c r="K16"/>
  <c r="K40" s="1"/>
  <c r="J16"/>
  <c r="J40" s="1"/>
  <c r="I16"/>
  <c r="I40" s="1"/>
  <c r="H16"/>
  <c r="H40" s="1"/>
  <c r="G16"/>
  <c r="G40" s="1"/>
  <c r="E16"/>
  <c r="E40" s="1"/>
  <c r="F14"/>
  <c r="D16"/>
  <c r="D40" s="1"/>
  <c r="C16"/>
  <c r="B16"/>
  <c r="B40" s="1"/>
  <c r="U11" i="5"/>
  <c r="U26" s="1"/>
  <c r="T11"/>
  <c r="T26" s="1"/>
  <c r="S11"/>
  <c r="S26" s="1"/>
  <c r="R11"/>
  <c r="R26" s="1"/>
  <c r="Q11"/>
  <c r="Q26" s="1"/>
  <c r="P11"/>
  <c r="P26" s="1"/>
  <c r="O11"/>
  <c r="O26" s="1"/>
  <c r="N11"/>
  <c r="N26" s="1"/>
  <c r="M11"/>
  <c r="M26" s="1"/>
  <c r="L11"/>
  <c r="L26" s="1"/>
  <c r="I11"/>
  <c r="I26" s="1"/>
  <c r="H11"/>
  <c r="H26" s="1"/>
  <c r="G11"/>
  <c r="G26" s="1"/>
  <c r="F11"/>
  <c r="F26" s="1"/>
  <c r="D11"/>
  <c r="D26" s="1"/>
  <c r="B11"/>
  <c r="Z25"/>
  <c r="Z26" s="1"/>
  <c r="F34" i="1"/>
  <c r="M34" s="1"/>
  <c r="F35"/>
  <c r="F36"/>
  <c r="F37"/>
  <c r="F38"/>
  <c r="F22"/>
  <c r="F23"/>
  <c r="F24"/>
  <c r="F25"/>
  <c r="F26"/>
  <c r="F27"/>
  <c r="F28"/>
  <c r="F29"/>
  <c r="F30"/>
  <c r="F31"/>
  <c r="M31" s="1"/>
  <c r="F32"/>
  <c r="M32" s="1"/>
  <c r="F33"/>
  <c r="M33" s="1"/>
  <c r="L8"/>
  <c r="M8"/>
  <c r="L9"/>
  <c r="M9"/>
  <c r="L10"/>
  <c r="M10"/>
  <c r="L16"/>
  <c r="L31"/>
  <c r="L32"/>
  <c r="L33"/>
  <c r="L34"/>
  <c r="L35"/>
  <c r="L36"/>
  <c r="L37"/>
  <c r="L38"/>
  <c r="M14"/>
  <c r="L23"/>
  <c r="M23" s="1"/>
  <c r="L24"/>
  <c r="L25"/>
  <c r="L26"/>
  <c r="M26" s="1"/>
  <c r="L27"/>
  <c r="L28"/>
  <c r="L29"/>
  <c r="M29" s="1"/>
  <c r="L30"/>
  <c r="M35"/>
  <c r="M36"/>
  <c r="M37"/>
  <c r="M38"/>
  <c r="Y24" i="5"/>
  <c r="Y25" s="1"/>
  <c r="K18"/>
  <c r="K19"/>
  <c r="K20"/>
  <c r="K22"/>
  <c r="J18"/>
  <c r="J19"/>
  <c r="J20"/>
  <c r="X20" s="1"/>
  <c r="J21"/>
  <c r="X21" s="1"/>
  <c r="J22"/>
  <c r="V22"/>
  <c r="W22"/>
  <c r="J11"/>
  <c r="K9"/>
  <c r="V18"/>
  <c r="W18"/>
  <c r="X18" s="1"/>
  <c r="W19"/>
  <c r="V19"/>
  <c r="X19" s="1"/>
  <c r="J15"/>
  <c r="Y15"/>
  <c r="J14"/>
  <c r="Y14"/>
  <c r="J13"/>
  <c r="Y13"/>
  <c r="Y16" s="1"/>
  <c r="Y12"/>
  <c r="Y17"/>
  <c r="B26"/>
  <c r="W25"/>
  <c r="V9"/>
  <c r="V11"/>
  <c r="V25"/>
  <c r="V13"/>
  <c r="V14"/>
  <c r="V15"/>
  <c r="W9"/>
  <c r="W11"/>
  <c r="W13"/>
  <c r="W14"/>
  <c r="X14" s="1"/>
  <c r="W15"/>
  <c r="W16"/>
  <c r="X13"/>
  <c r="X15"/>
  <c r="K13"/>
  <c r="K14"/>
  <c r="K15"/>
  <c r="J16"/>
  <c r="F20" i="1"/>
  <c r="L20"/>
  <c r="M20" s="1"/>
  <c r="F19"/>
  <c r="L19"/>
  <c r="M19" s="1"/>
  <c r="F18"/>
  <c r="F21" s="1"/>
  <c r="L18"/>
  <c r="N19"/>
  <c r="N20"/>
  <c r="N18"/>
  <c r="N21" s="1"/>
  <c r="C21"/>
  <c r="D21"/>
  <c r="E21"/>
  <c r="G21"/>
  <c r="H21"/>
  <c r="I21"/>
  <c r="J21"/>
  <c r="K21"/>
  <c r="B21"/>
  <c r="L21"/>
  <c r="M28" l="1"/>
  <c r="N16"/>
  <c r="M27"/>
  <c r="M25"/>
  <c r="M30"/>
  <c r="F16"/>
  <c r="M24"/>
  <c r="C40"/>
  <c r="K16" i="5"/>
  <c r="W26"/>
  <c r="V16"/>
  <c r="X9"/>
  <c r="X11" s="1"/>
  <c r="K11"/>
  <c r="X22"/>
  <c r="J25"/>
  <c r="J26" s="1"/>
  <c r="K25"/>
  <c r="X16"/>
  <c r="V26"/>
  <c r="K26"/>
  <c r="X25"/>
  <c r="X26" s="1"/>
  <c r="Y26"/>
  <c r="M18" i="1"/>
  <c r="M21" s="1"/>
  <c r="N39"/>
  <c r="F39"/>
  <c r="F40" s="1"/>
  <c r="M16"/>
  <c r="L39"/>
  <c r="L40" s="1"/>
  <c r="N40" l="1"/>
  <c r="A35" i="5" s="1"/>
  <c r="A37" s="1"/>
  <c r="M39" i="1"/>
  <c r="M40" s="1"/>
</calcChain>
</file>

<file path=xl/sharedStrings.xml><?xml version="1.0" encoding="utf-8"?>
<sst xmlns="http://schemas.openxmlformats.org/spreadsheetml/2006/main" count="139" uniqueCount="82">
  <si>
    <t xml:space="preserve">แบบสรุปและแบบรายงานการเบิกจ่ายเงินอุดหนุนรายบุคคล (นักเรียนปกติ) ของโรงเรียนเอกชน </t>
  </si>
  <si>
    <t>จำนวนนักเรียนที่เบิกเงินอุดหนุนรายบุคคล (คน)</t>
  </si>
  <si>
    <t>รวมนักเรียน</t>
  </si>
  <si>
    <t>จำนวนเงิน</t>
  </si>
  <si>
    <t>สพท. / โรงเรียน</t>
  </si>
  <si>
    <t>ก่อนประถม</t>
  </si>
  <si>
    <t>ประถม</t>
  </si>
  <si>
    <t>ม.ต้น</t>
  </si>
  <si>
    <t>ม.ปลาย</t>
  </si>
  <si>
    <t>รวม</t>
  </si>
  <si>
    <t>ปวช.1-3</t>
  </si>
  <si>
    <t>ที่รับเงินอุดหนุน</t>
  </si>
  <si>
    <t>อุดหนุน</t>
  </si>
  <si>
    <t>ช่างอุตฯ</t>
  </si>
  <si>
    <t>พาณิชย์</t>
  </si>
  <si>
    <t>ศิลปกรรม</t>
  </si>
  <si>
    <t>เกษตรฯ</t>
  </si>
  <si>
    <t>คหกรรม</t>
  </si>
  <si>
    <t>รายบุคคล</t>
  </si>
  <si>
    <t xml:space="preserve">1)  โรงเรียนประเภทสามัญศึกษา </t>
  </si>
  <si>
    <t>รวม (ข้อ 1)</t>
  </si>
  <si>
    <t>2)  โรงเรียนประเภทอาชีวศึกษา</t>
  </si>
  <si>
    <t xml:space="preserve">  4. โรงเรียน......</t>
  </si>
  <si>
    <t xml:space="preserve">  5. โรงเรียน......</t>
  </si>
  <si>
    <t xml:space="preserve">  6. โรงเรียน......</t>
  </si>
  <si>
    <t>รวม (ข้อ 2)</t>
  </si>
  <si>
    <t>รวม (ข้อ 3)</t>
  </si>
  <si>
    <t>รวมทั้งสิ้น</t>
  </si>
  <si>
    <t>ลงชื่อ.....................................................</t>
  </si>
  <si>
    <t xml:space="preserve">        (....................................................)</t>
  </si>
  <si>
    <t>ตำแหน่ง..................................................</t>
  </si>
  <si>
    <t xml:space="preserve">3)  โรงเรียนเอกชนการกุศล </t>
  </si>
  <si>
    <t>แบบสรุปและแบบรายงานการเบิกจ่ายเงินอุดหนุนรายบุคคล (นักเรียนพิการ)</t>
  </si>
  <si>
    <t xml:space="preserve"> </t>
  </si>
  <si>
    <t>ป.ปลาย</t>
  </si>
  <si>
    <t>ไป-กลับ</t>
  </si>
  <si>
    <t>ประจำ</t>
  </si>
  <si>
    <t>รายบุคคล (อัตราใหม่)</t>
  </si>
  <si>
    <t>(อัตราใหม่)</t>
  </si>
  <si>
    <t xml:space="preserve">ที่รับเงินอุดหนุน </t>
  </si>
  <si>
    <t>1. อิสลามมิยะห์สหวิทยา</t>
  </si>
  <si>
    <t xml:space="preserve">  1. อนุบาลธนะวิทย์</t>
  </si>
  <si>
    <t xml:space="preserve">  2. อนุบาลสินธนา</t>
  </si>
  <si>
    <t xml:space="preserve">  3. อนุบาลสุขคณะ</t>
  </si>
  <si>
    <t>2. ศาสนูปถัมภ์ปากพะยูนมูลนิธิ</t>
  </si>
  <si>
    <t>3. สันติธรรมวิทยามูลนิธิ</t>
  </si>
  <si>
    <t>4. พัฒนาวิทยามูลนิธิ</t>
  </si>
  <si>
    <t>5. ศึกษาธรรมอิสลามมูลนิธิ</t>
  </si>
  <si>
    <t>7. อะมาดิยะห์มูลนิธิ</t>
  </si>
  <si>
    <t>8. นูรุลอิสลามหนองธงมูลนิธิ</t>
  </si>
  <si>
    <t>4. บางแก้วอิสลามศึกษา(หนองบ่อ)</t>
  </si>
  <si>
    <t>5. ภักดิอนุสรณ์</t>
  </si>
  <si>
    <t>6. สตรีดารุลฮีดาห์ยะห์</t>
  </si>
  <si>
    <t>7. ฮิชาร์ดศาสนวิทยา</t>
  </si>
  <si>
    <t>10. บำรุงอิสลามมูลนิธิ</t>
  </si>
  <si>
    <t>11. บ้านาบอน(อิสลามศึกษา)มูลนิธิ</t>
  </si>
  <si>
    <t>12. อิสลามศาสตร์มูลนิธิ</t>
  </si>
  <si>
    <t>13. ดารุสสลามมูลนิธิ</t>
  </si>
  <si>
    <t>14. ประทีปศาสน์วิทยามูลนิธิ</t>
  </si>
  <si>
    <t>15. ดรุณศาสตร์สหวิทยามูลนิธิ</t>
  </si>
  <si>
    <t xml:space="preserve">  1. อนุบาลสุขคณะ</t>
  </si>
  <si>
    <t>สำนักงานเขตพื้นที่การศึกษาประถมศึกษาพัทลุง เขต 2  โทรศัพท์ 074 965 917</t>
  </si>
  <si>
    <t>สำนักงานเขตพื้นที่การศึกษาประถมศึกษาพัทลุง เขต 2   โทรศัพท์ 074 695 617</t>
  </si>
  <si>
    <t xml:space="preserve">        (  นางสิญจนา  ไหมอ่อน  )</t>
  </si>
  <si>
    <t>ตำแหน่ง ผู้อำนวยการกลุ่มส่งเสริมสถานศึกษาเอกชน</t>
  </si>
  <si>
    <t xml:space="preserve">        (  นางสิญจนา  ไหมอ่อน )</t>
  </si>
  <si>
    <t>9. ศาสนวิทยามูลนิธิ</t>
  </si>
  <si>
    <t>หมายเหตุ</t>
  </si>
  <si>
    <t>16. ธรรมศาสน์วิทยามูลนิธิ</t>
  </si>
  <si>
    <t>6.มุสลิมวิทยามูลนิธิ</t>
  </si>
  <si>
    <t>1.มุสลิมวิทยา(ประชาอุปถัมภ์มูลนิธิ</t>
  </si>
  <si>
    <t>2.นูรุลอิสลามหนองธงมูลนิธิ</t>
  </si>
  <si>
    <t>3. ศาสนวิทยามูลนิธิ</t>
  </si>
  <si>
    <t>4. บ้านาบอน(อิสลามศึกษา)มูลนิธิ</t>
  </si>
  <si>
    <t xml:space="preserve"> 5. ดารุสลามมูลนิธิ</t>
  </si>
  <si>
    <t>8. วิทยปัญญา</t>
  </si>
  <si>
    <t>ปกติ</t>
  </si>
  <si>
    <t>พิการ</t>
  </si>
  <si>
    <t>ตำแหน่ง  ผู้อำนวยการกลุ่มส่งเสริมสถานศึกษาเอกชน</t>
  </si>
  <si>
    <t xml:space="preserve"> 6. ศึกษาธรรมอิสลามมูลนิธิ</t>
  </si>
  <si>
    <t xml:space="preserve">  2. วิทยปัญญา</t>
  </si>
  <si>
    <t>ประจำเดือนกันยายน พ.ศ.2557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</si>
</sst>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>
    <font>
      <sz val="10"/>
      <name val="Arial"/>
      <charset val="222"/>
    </font>
    <font>
      <sz val="10"/>
      <name val="Arial"/>
      <charset val="222"/>
    </font>
    <font>
      <b/>
      <sz val="14"/>
      <name val="Angsana New"/>
      <family val="1"/>
    </font>
    <font>
      <b/>
      <sz val="14"/>
      <name val="Arial"/>
      <family val="2"/>
    </font>
    <font>
      <sz val="12"/>
      <name val="Angsana New"/>
      <family val="1"/>
    </font>
    <font>
      <sz val="11"/>
      <name val="Angsana New"/>
      <family val="1"/>
    </font>
    <font>
      <b/>
      <sz val="12"/>
      <color indexed="12"/>
      <name val="Angsana New"/>
      <family val="1"/>
    </font>
    <font>
      <b/>
      <sz val="12"/>
      <name val="Angsana New"/>
      <family val="1"/>
    </font>
    <font>
      <sz val="8"/>
      <name val="Arial"/>
      <family val="2"/>
    </font>
    <font>
      <b/>
      <sz val="13"/>
      <color indexed="48"/>
      <name val="TH SarabunPSK"/>
      <family val="2"/>
    </font>
    <font>
      <b/>
      <sz val="13"/>
      <color indexed="12"/>
      <name val="TH SarabunPSK"/>
      <family val="2"/>
    </font>
    <font>
      <sz val="14"/>
      <name val="Angsana New"/>
      <family val="1"/>
    </font>
    <font>
      <b/>
      <sz val="13"/>
      <color indexed="12"/>
      <name val="Angsana New"/>
      <family val="1"/>
    </font>
    <font>
      <sz val="10"/>
      <name val="Angsana New"/>
      <family val="1"/>
    </font>
    <font>
      <b/>
      <sz val="13"/>
      <color indexed="56"/>
      <name val="Angsana New"/>
      <family val="1"/>
    </font>
    <font>
      <b/>
      <sz val="13"/>
      <name val="Angsana New"/>
      <family val="1"/>
    </font>
    <font>
      <b/>
      <sz val="14"/>
      <color indexed="12"/>
      <name val="Angsana New"/>
      <family val="1"/>
    </font>
    <font>
      <sz val="12"/>
      <color rgb="FFFF0000"/>
      <name val="Angsana New"/>
      <family val="1"/>
    </font>
    <font>
      <b/>
      <sz val="10"/>
      <name val="Arial"/>
      <family val="2"/>
    </font>
    <font>
      <b/>
      <sz val="14"/>
      <color rgb="FF2D0EB2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 applyBorder="1"/>
    <xf numFmtId="0" fontId="4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0" fillId="0" borderId="0" xfId="0" applyBorder="1"/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6" fillId="0" borderId="9" xfId="0" applyFont="1" applyBorder="1"/>
    <xf numFmtId="0" fontId="4" fillId="0" borderId="10" xfId="0" applyFont="1" applyBorder="1"/>
    <xf numFmtId="43" fontId="4" fillId="0" borderId="10" xfId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7" fillId="0" borderId="15" xfId="0" applyFont="1" applyBorder="1" applyAlignment="1">
      <alignment horizontal="center"/>
    </xf>
    <xf numFmtId="0" fontId="4" fillId="0" borderId="16" xfId="0" applyFont="1" applyBorder="1"/>
    <xf numFmtId="0" fontId="6" fillId="0" borderId="17" xfId="0" applyFont="1" applyBorder="1"/>
    <xf numFmtId="0" fontId="4" fillId="0" borderId="18" xfId="0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9" xfId="0" applyFont="1" applyBorder="1"/>
    <xf numFmtId="43" fontId="4" fillId="0" borderId="0" xfId="1" applyFont="1" applyBorder="1"/>
    <xf numFmtId="0" fontId="4" fillId="0" borderId="0" xfId="0" applyFont="1"/>
    <xf numFmtId="43" fontId="4" fillId="0" borderId="0" xfId="1" applyFont="1"/>
    <xf numFmtId="43" fontId="0" fillId="0" borderId="0" xfId="1" applyFont="1"/>
    <xf numFmtId="43" fontId="1" fillId="0" borderId="0" xfId="1"/>
    <xf numFmtId="0" fontId="4" fillId="0" borderId="17" xfId="0" applyFont="1" applyBorder="1"/>
    <xf numFmtId="0" fontId="4" fillId="0" borderId="20" xfId="0" applyFont="1" applyBorder="1" applyAlignment="1"/>
    <xf numFmtId="0" fontId="4" fillId="2" borderId="5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4" fillId="0" borderId="21" xfId="0" applyFont="1" applyBorder="1"/>
    <xf numFmtId="188" fontId="4" fillId="0" borderId="12" xfId="0" applyNumberFormat="1" applyFont="1" applyBorder="1"/>
    <xf numFmtId="0" fontId="2" fillId="2" borderId="7" xfId="0" applyFont="1" applyFill="1" applyBorder="1" applyAlignment="1">
      <alignment horizontal="center"/>
    </xf>
    <xf numFmtId="0" fontId="0" fillId="0" borderId="8" xfId="0" applyBorder="1"/>
    <xf numFmtId="0" fontId="0" fillId="0" borderId="4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188" fontId="10" fillId="0" borderId="12" xfId="1" applyNumberFormat="1" applyFont="1" applyBorder="1"/>
    <xf numFmtId="0" fontId="4" fillId="0" borderId="6" xfId="0" applyFont="1" applyBorder="1"/>
    <xf numFmtId="0" fontId="4" fillId="0" borderId="8" xfId="0" applyFont="1" applyBorder="1"/>
    <xf numFmtId="0" fontId="0" fillId="0" borderId="10" xfId="0" applyBorder="1"/>
    <xf numFmtId="43" fontId="0" fillId="0" borderId="12" xfId="0" applyNumberFormat="1" applyBorder="1"/>
    <xf numFmtId="0" fontId="2" fillId="0" borderId="15" xfId="0" applyFont="1" applyBorder="1" applyAlignment="1">
      <alignment horizontal="center"/>
    </xf>
    <xf numFmtId="43" fontId="13" fillId="0" borderId="12" xfId="0" applyNumberFormat="1" applyFont="1" applyBorder="1"/>
    <xf numFmtId="0" fontId="13" fillId="0" borderId="29" xfId="0" applyFont="1" applyBorder="1"/>
    <xf numFmtId="0" fontId="7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41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43" fontId="7" fillId="0" borderId="16" xfId="1" applyFont="1" applyBorder="1"/>
    <xf numFmtId="43" fontId="6" fillId="0" borderId="16" xfId="0" applyNumberFormat="1" applyFont="1" applyBorder="1"/>
    <xf numFmtId="43" fontId="14" fillId="0" borderId="12" xfId="0" applyNumberFormat="1" applyFont="1" applyBorder="1"/>
    <xf numFmtId="0" fontId="0" fillId="0" borderId="0" xfId="0" applyFill="1" applyBorder="1"/>
    <xf numFmtId="43" fontId="12" fillId="0" borderId="14" xfId="1" applyFont="1" applyFill="1" applyBorder="1"/>
    <xf numFmtId="43" fontId="10" fillId="0" borderId="14" xfId="1" applyFont="1" applyFill="1" applyBorder="1"/>
    <xf numFmtId="43" fontId="4" fillId="0" borderId="0" xfId="1" applyFont="1" applyFill="1" applyBorder="1"/>
    <xf numFmtId="43" fontId="4" fillId="0" borderId="18" xfId="1" applyFont="1" applyFill="1" applyBorder="1"/>
    <xf numFmtId="187" fontId="9" fillId="0" borderId="18" xfId="1" applyNumberFormat="1" applyFont="1" applyFill="1" applyBorder="1"/>
    <xf numFmtId="187" fontId="9" fillId="0" borderId="12" xfId="1" applyNumberFormat="1" applyFont="1" applyFill="1" applyBorder="1"/>
    <xf numFmtId="187" fontId="9" fillId="0" borderId="6" xfId="1" applyNumberFormat="1" applyFont="1" applyFill="1" applyBorder="1"/>
    <xf numFmtId="0" fontId="4" fillId="0" borderId="16" xfId="0" applyFont="1" applyFill="1" applyBorder="1"/>
    <xf numFmtId="43" fontId="4" fillId="0" borderId="19" xfId="1" applyFont="1" applyFill="1" applyBorder="1"/>
    <xf numFmtId="43" fontId="4" fillId="0" borderId="0" xfId="1" applyFont="1" applyFill="1"/>
    <xf numFmtId="41" fontId="4" fillId="0" borderId="12" xfId="0" applyNumberFormat="1" applyFont="1" applyBorder="1" applyAlignment="1">
      <alignment horizontal="right"/>
    </xf>
    <xf numFmtId="41" fontId="4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12" xfId="0" applyFont="1" applyFill="1" applyBorder="1"/>
    <xf numFmtId="0" fontId="13" fillId="0" borderId="12" xfId="0" applyFont="1" applyBorder="1"/>
    <xf numFmtId="43" fontId="11" fillId="0" borderId="0" xfId="1" applyFont="1" applyFill="1" applyBorder="1"/>
    <xf numFmtId="0" fontId="4" fillId="0" borderId="32" xfId="0" applyFont="1" applyBorder="1"/>
    <xf numFmtId="0" fontId="13" fillId="0" borderId="33" xfId="0" applyFont="1" applyBorder="1"/>
    <xf numFmtId="41" fontId="4" fillId="0" borderId="10" xfId="0" applyNumberFormat="1" applyFont="1" applyFill="1" applyBorder="1" applyAlignment="1">
      <alignment horizontal="left"/>
    </xf>
    <xf numFmtId="41" fontId="4" fillId="0" borderId="9" xfId="0" applyNumberFormat="1" applyFont="1" applyBorder="1" applyAlignment="1">
      <alignment horizontal="right"/>
    </xf>
    <xf numFmtId="41" fontId="4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0" borderId="9" xfId="0" applyFont="1" applyBorder="1"/>
    <xf numFmtId="43" fontId="14" fillId="0" borderId="10" xfId="0" applyNumberFormat="1" applyFont="1" applyBorder="1"/>
    <xf numFmtId="41" fontId="4" fillId="0" borderId="12" xfId="0" applyNumberFormat="1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7" fillId="0" borderId="8" xfId="0" applyFont="1" applyBorder="1" applyAlignment="1">
      <alignment horizontal="right"/>
    </xf>
    <xf numFmtId="0" fontId="4" fillId="0" borderId="7" xfId="0" applyFont="1" applyBorder="1"/>
    <xf numFmtId="43" fontId="10" fillId="0" borderId="30" xfId="1" applyFont="1" applyFill="1" applyBorder="1"/>
    <xf numFmtId="43" fontId="0" fillId="0" borderId="30" xfId="0" applyNumberFormat="1" applyBorder="1"/>
    <xf numFmtId="0" fontId="4" fillId="0" borderId="4" xfId="0" applyFont="1" applyBorder="1" applyAlignment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6" fillId="0" borderId="10" xfId="0" applyFont="1" applyBorder="1"/>
    <xf numFmtId="0" fontId="7" fillId="0" borderId="16" xfId="0" applyFont="1" applyBorder="1" applyAlignment="1">
      <alignment horizontal="center"/>
    </xf>
    <xf numFmtId="0" fontId="6" fillId="0" borderId="18" xfId="0" applyFont="1" applyBorder="1"/>
    <xf numFmtId="43" fontId="12" fillId="0" borderId="12" xfId="1" applyFont="1" applyFill="1" applyBorder="1"/>
    <xf numFmtId="43" fontId="12" fillId="0" borderId="30" xfId="1" applyFont="1" applyFill="1" applyBorder="1"/>
    <xf numFmtId="43" fontId="12" fillId="0" borderId="32" xfId="1" applyFont="1" applyFill="1" applyBorder="1"/>
    <xf numFmtId="0" fontId="4" fillId="0" borderId="5" xfId="0" applyFont="1" applyBorder="1"/>
    <xf numFmtId="0" fontId="4" fillId="0" borderId="34" xfId="0" applyFont="1" applyBorder="1"/>
    <xf numFmtId="0" fontId="4" fillId="0" borderId="1" xfId="0" applyFont="1" applyBorder="1"/>
    <xf numFmtId="43" fontId="4" fillId="0" borderId="23" xfId="0" applyNumberFormat="1" applyFont="1" applyBorder="1"/>
    <xf numFmtId="0" fontId="4" fillId="0" borderId="35" xfId="0" applyFont="1" applyBorder="1"/>
    <xf numFmtId="0" fontId="7" fillId="0" borderId="7" xfId="0" applyFont="1" applyBorder="1"/>
    <xf numFmtId="43" fontId="11" fillId="0" borderId="22" xfId="1" applyFont="1" applyFill="1" applyBorder="1"/>
    <xf numFmtId="43" fontId="12" fillId="0" borderId="36" xfId="0" applyNumberFormat="1" applyFont="1" applyFill="1" applyBorder="1"/>
    <xf numFmtId="43" fontId="15" fillId="0" borderId="16" xfId="1" applyFont="1" applyFill="1" applyBorder="1"/>
    <xf numFmtId="43" fontId="0" fillId="0" borderId="0" xfId="1" applyFont="1" applyFill="1"/>
    <xf numFmtId="43" fontId="12" fillId="0" borderId="4" xfId="1" applyFont="1" applyFill="1" applyBorder="1"/>
    <xf numFmtId="0" fontId="4" fillId="0" borderId="6" xfId="0" applyFont="1" applyFill="1" applyBorder="1"/>
    <xf numFmtId="43" fontId="12" fillId="0" borderId="6" xfId="1" applyFont="1" applyFill="1" applyBorder="1"/>
    <xf numFmtId="43" fontId="14" fillId="0" borderId="6" xfId="0" applyNumberFormat="1" applyFont="1" applyBorder="1"/>
    <xf numFmtId="0" fontId="6" fillId="0" borderId="1" xfId="0" applyFont="1" applyBorder="1"/>
    <xf numFmtId="0" fontId="4" fillId="0" borderId="4" xfId="0" applyFont="1" applyBorder="1"/>
    <xf numFmtId="43" fontId="4" fillId="0" borderId="4" xfId="1" applyFont="1" applyFill="1" applyBorder="1"/>
    <xf numFmtId="0" fontId="4" fillId="0" borderId="5" xfId="0" applyFont="1" applyFill="1" applyBorder="1"/>
    <xf numFmtId="0" fontId="4" fillId="0" borderId="17" xfId="0" applyFont="1" applyFill="1" applyBorder="1"/>
    <xf numFmtId="0" fontId="4" fillId="0" borderId="11" xfId="0" applyFont="1" applyFill="1" applyBorder="1"/>
    <xf numFmtId="0" fontId="2" fillId="0" borderId="16" xfId="0" applyFont="1" applyBorder="1"/>
    <xf numFmtId="0" fontId="2" fillId="0" borderId="21" xfId="0" applyFont="1" applyBorder="1"/>
    <xf numFmtId="188" fontId="2" fillId="0" borderId="16" xfId="0" applyNumberFormat="1" applyFont="1" applyBorder="1"/>
    <xf numFmtId="0" fontId="2" fillId="0" borderId="15" xfId="0" applyFont="1" applyBorder="1"/>
    <xf numFmtId="43" fontId="2" fillId="0" borderId="16" xfId="1" applyFont="1" applyFill="1" applyBorder="1"/>
    <xf numFmtId="188" fontId="2" fillId="0" borderId="16" xfId="1" applyNumberFormat="1" applyFont="1" applyBorder="1"/>
    <xf numFmtId="0" fontId="11" fillId="0" borderId="18" xfId="0" applyFont="1" applyBorder="1"/>
    <xf numFmtId="0" fontId="11" fillId="0" borderId="27" xfId="0" applyFont="1" applyBorder="1"/>
    <xf numFmtId="188" fontId="16" fillId="0" borderId="18" xfId="1" applyNumberFormat="1" applyFont="1" applyBorder="1"/>
    <xf numFmtId="0" fontId="11" fillId="0" borderId="17" xfId="0" applyFont="1" applyBorder="1"/>
    <xf numFmtId="1" fontId="11" fillId="0" borderId="18" xfId="0" applyNumberFormat="1" applyFont="1" applyBorder="1"/>
    <xf numFmtId="0" fontId="11" fillId="0" borderId="12" xfId="0" applyFont="1" applyBorder="1"/>
    <xf numFmtId="0" fontId="11" fillId="0" borderId="24" xfId="0" applyFont="1" applyBorder="1"/>
    <xf numFmtId="188" fontId="16" fillId="0" borderId="12" xfId="1" applyNumberFormat="1" applyFont="1" applyBorder="1"/>
    <xf numFmtId="0" fontId="11" fillId="0" borderId="11" xfId="0" applyFont="1" applyBorder="1"/>
    <xf numFmtId="1" fontId="11" fillId="0" borderId="12" xfId="0" applyNumberFormat="1" applyFont="1" applyBorder="1"/>
    <xf numFmtId="0" fontId="11" fillId="0" borderId="6" xfId="0" applyFont="1" applyBorder="1"/>
    <xf numFmtId="0" fontId="11" fillId="0" borderId="36" xfId="0" applyFont="1" applyBorder="1"/>
    <xf numFmtId="188" fontId="16" fillId="0" borderId="6" xfId="1" applyNumberFormat="1" applyFont="1" applyBorder="1"/>
    <xf numFmtId="0" fontId="11" fillId="0" borderId="5" xfId="0" applyFont="1" applyBorder="1"/>
    <xf numFmtId="1" fontId="11" fillId="0" borderId="6" xfId="0" applyNumberFormat="1" applyFont="1" applyBorder="1"/>
    <xf numFmtId="0" fontId="2" fillId="0" borderId="16" xfId="0" applyFont="1" applyBorder="1" applyAlignment="1">
      <alignment horizontal="right"/>
    </xf>
    <xf numFmtId="41" fontId="4" fillId="0" borderId="7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41" fontId="4" fillId="0" borderId="11" xfId="0" applyNumberFormat="1" applyFont="1" applyFill="1" applyBorder="1" applyAlignment="1">
      <alignment horizontal="left"/>
    </xf>
    <xf numFmtId="41" fontId="4" fillId="0" borderId="11" xfId="0" applyNumberFormat="1" applyFont="1" applyFill="1" applyBorder="1" applyAlignment="1"/>
    <xf numFmtId="0" fontId="2" fillId="0" borderId="12" xfId="0" applyFont="1" applyFill="1" applyBorder="1" applyAlignment="1">
      <alignment horizontal="right"/>
    </xf>
    <xf numFmtId="0" fontId="11" fillId="0" borderId="24" xfId="0" applyFont="1" applyFill="1" applyBorder="1"/>
    <xf numFmtId="188" fontId="16" fillId="0" borderId="12" xfId="1" applyNumberFormat="1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188" fontId="11" fillId="0" borderId="12" xfId="0" applyNumberFormat="1" applyFont="1" applyFill="1" applyBorder="1"/>
    <xf numFmtId="0" fontId="2" fillId="0" borderId="12" xfId="0" applyFont="1" applyBorder="1" applyAlignment="1">
      <alignment horizontal="right"/>
    </xf>
    <xf numFmtId="188" fontId="11" fillId="0" borderId="12" xfId="0" applyNumberFormat="1" applyFont="1" applyBorder="1"/>
    <xf numFmtId="0" fontId="11" fillId="0" borderId="2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188" fontId="16" fillId="0" borderId="8" xfId="1" applyNumberFormat="1" applyFont="1" applyBorder="1"/>
    <xf numFmtId="0" fontId="11" fillId="0" borderId="7" xfId="0" applyFont="1" applyBorder="1"/>
    <xf numFmtId="0" fontId="11" fillId="0" borderId="8" xfId="0" applyFont="1" applyBorder="1"/>
    <xf numFmtId="188" fontId="11" fillId="0" borderId="8" xfId="0" applyNumberFormat="1" applyFont="1" applyBorder="1"/>
    <xf numFmtId="188" fontId="2" fillId="0" borderId="16" xfId="1" applyNumberFormat="1" applyFont="1" applyBorder="1" applyAlignment="1">
      <alignment horizontal="right"/>
    </xf>
    <xf numFmtId="43" fontId="2" fillId="0" borderId="16" xfId="1" applyNumberFormat="1" applyFont="1" applyBorder="1"/>
    <xf numFmtId="0" fontId="17" fillId="0" borderId="0" xfId="0" applyFont="1"/>
    <xf numFmtId="0" fontId="7" fillId="0" borderId="12" xfId="0" applyFont="1" applyBorder="1"/>
    <xf numFmtId="0" fontId="7" fillId="0" borderId="8" xfId="0" applyFont="1" applyBorder="1"/>
    <xf numFmtId="0" fontId="7" fillId="0" borderId="16" xfId="0" applyFont="1" applyBorder="1" applyAlignment="1">
      <alignment horizontal="right"/>
    </xf>
    <xf numFmtId="41" fontId="7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10" xfId="0" applyFont="1" applyBorder="1"/>
    <xf numFmtId="0" fontId="18" fillId="0" borderId="0" xfId="0" applyFont="1" applyBorder="1"/>
    <xf numFmtId="0" fontId="6" fillId="0" borderId="40" xfId="0" applyFont="1" applyBorder="1" applyAlignment="1">
      <alignment horizontal="center"/>
    </xf>
    <xf numFmtId="0" fontId="7" fillId="0" borderId="40" xfId="0" applyFont="1" applyBorder="1" applyAlignment="1">
      <alignment horizontal="right"/>
    </xf>
    <xf numFmtId="43" fontId="12" fillId="0" borderId="16" xfId="0" applyNumberFormat="1" applyFont="1" applyFill="1" applyBorder="1"/>
    <xf numFmtId="43" fontId="15" fillId="0" borderId="40" xfId="1" applyFont="1" applyBorder="1" applyAlignment="1">
      <alignment horizontal="right"/>
    </xf>
    <xf numFmtId="43" fontId="19" fillId="0" borderId="12" xfId="1" applyFont="1" applyFill="1" applyBorder="1"/>
    <xf numFmtId="43" fontId="19" fillId="0" borderId="6" xfId="1" applyFont="1" applyFill="1" applyBorder="1"/>
    <xf numFmtId="43" fontId="17" fillId="0" borderId="0" xfId="1" applyFont="1" applyFill="1"/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5" fillId="0" borderId="38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3" fontId="16" fillId="0" borderId="18" xfId="1" applyFont="1" applyFill="1" applyBorder="1"/>
    <xf numFmtId="43" fontId="16" fillId="0" borderId="12" xfId="1" applyFont="1" applyFill="1" applyBorder="1"/>
    <xf numFmtId="43" fontId="16" fillId="0" borderId="6" xfId="1" applyFont="1" applyFill="1" applyBorder="1"/>
    <xf numFmtId="43" fontId="2" fillId="0" borderId="16" xfId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2D0E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123"/>
  <sheetViews>
    <sheetView tabSelected="1" workbookViewId="0">
      <selection activeCell="P15" sqref="P15"/>
    </sheetView>
  </sheetViews>
  <sheetFormatPr defaultRowHeight="12.75"/>
  <cols>
    <col min="1" max="1" width="22.85546875" customWidth="1"/>
    <col min="2" max="12" width="8.85546875" customWidth="1"/>
    <col min="13" max="13" width="14.85546875" customWidth="1"/>
    <col min="14" max="14" width="14.85546875" style="31" customWidth="1"/>
    <col min="15" max="16" width="9.140625" style="7"/>
    <col min="17" max="17" width="12.85546875" style="7" bestFit="1" customWidth="1"/>
    <col min="18" max="16384" width="9.140625" style="7"/>
  </cols>
  <sheetData>
    <row r="1" spans="1:14" s="1" customFormat="1" ht="2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4" s="1" customFormat="1" ht="21">
      <c r="A2" s="191" t="s">
        <v>81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4" s="1" customFormat="1" ht="21">
      <c r="A3" s="192" t="s">
        <v>61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</row>
    <row r="4" spans="1:14" ht="18">
      <c r="A4" s="2"/>
      <c r="B4" s="193" t="s">
        <v>1</v>
      </c>
      <c r="C4" s="193"/>
      <c r="D4" s="193"/>
      <c r="E4" s="193"/>
      <c r="F4" s="193"/>
      <c r="G4" s="193"/>
      <c r="H4" s="193"/>
      <c r="I4" s="193"/>
      <c r="J4" s="193"/>
      <c r="K4" s="193"/>
      <c r="L4" s="194"/>
      <c r="M4" s="5" t="s">
        <v>2</v>
      </c>
      <c r="N4" s="6" t="s">
        <v>3</v>
      </c>
    </row>
    <row r="5" spans="1:14" ht="18">
      <c r="A5" s="8" t="s">
        <v>4</v>
      </c>
      <c r="B5" s="195" t="s">
        <v>5</v>
      </c>
      <c r="C5" s="195" t="s">
        <v>6</v>
      </c>
      <c r="D5" s="195" t="s">
        <v>7</v>
      </c>
      <c r="E5" s="195" t="s">
        <v>8</v>
      </c>
      <c r="F5" s="195" t="s">
        <v>9</v>
      </c>
      <c r="G5" s="193" t="s">
        <v>10</v>
      </c>
      <c r="H5" s="193"/>
      <c r="I5" s="193"/>
      <c r="J5" s="193"/>
      <c r="K5" s="193"/>
      <c r="L5" s="194"/>
      <c r="M5" s="9" t="s">
        <v>11</v>
      </c>
      <c r="N5" s="10" t="s">
        <v>12</v>
      </c>
    </row>
    <row r="6" spans="1:14" ht="18">
      <c r="A6" s="11"/>
      <c r="B6" s="196"/>
      <c r="C6" s="196"/>
      <c r="D6" s="196"/>
      <c r="E6" s="196"/>
      <c r="F6" s="196"/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  <c r="L6" s="4" t="s">
        <v>9</v>
      </c>
      <c r="M6" s="12" t="s">
        <v>18</v>
      </c>
      <c r="N6" s="13" t="s">
        <v>37</v>
      </c>
    </row>
    <row r="7" spans="1:14" ht="18">
      <c r="A7" s="127" t="s">
        <v>19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ht="21">
      <c r="A8" s="131" t="s">
        <v>41</v>
      </c>
      <c r="B8" s="139">
        <v>140</v>
      </c>
      <c r="C8" s="139">
        <v>0</v>
      </c>
      <c r="D8" s="139">
        <v>0</v>
      </c>
      <c r="E8" s="140">
        <v>0</v>
      </c>
      <c r="F8" s="141">
        <f t="shared" ref="F8:F15" si="0">B8+C8+D8+E8</f>
        <v>140</v>
      </c>
      <c r="G8" s="142">
        <v>0</v>
      </c>
      <c r="H8" s="139">
        <v>0</v>
      </c>
      <c r="I8" s="139">
        <v>0</v>
      </c>
      <c r="J8" s="139">
        <v>0</v>
      </c>
      <c r="K8" s="139">
        <v>0</v>
      </c>
      <c r="L8" s="139">
        <f>G8+H8+I8+J8+K8</f>
        <v>0</v>
      </c>
      <c r="M8" s="143">
        <f t="shared" ref="M8:M15" si="1">F8+L8</f>
        <v>140</v>
      </c>
      <c r="N8" s="217">
        <f>ROUNDDOWN((9386.5*B8/12),2)+ROUNDDOWN((9556.5*C8/12),2)+ROUNDDOWN((13017.5*D8/12),2)+ROUNDDOWN((13347.5*E8/12),2)</f>
        <v>109509.16</v>
      </c>
    </row>
    <row r="9" spans="1:14" ht="21">
      <c r="A9" s="132" t="s">
        <v>42</v>
      </c>
      <c r="B9" s="144">
        <v>150</v>
      </c>
      <c r="C9" s="144">
        <v>0</v>
      </c>
      <c r="D9" s="144">
        <v>0</v>
      </c>
      <c r="E9" s="145">
        <v>0</v>
      </c>
      <c r="F9" s="146">
        <f t="shared" si="0"/>
        <v>150</v>
      </c>
      <c r="G9" s="147">
        <v>0</v>
      </c>
      <c r="H9" s="144">
        <v>0</v>
      </c>
      <c r="I9" s="144">
        <v>0</v>
      </c>
      <c r="J9" s="144">
        <v>0</v>
      </c>
      <c r="K9" s="144">
        <v>0</v>
      </c>
      <c r="L9" s="144">
        <f>G9+H9+I9+J9+K9</f>
        <v>0</v>
      </c>
      <c r="M9" s="148">
        <f t="shared" si="1"/>
        <v>150</v>
      </c>
      <c r="N9" s="218">
        <f t="shared" ref="N9:N15" si="2">ROUNDDOWN((9386.5*B9/12),2)+ROUNDDOWN((9556.5*C9/12),2)+ROUNDDOWN((13017.5*D9/12),2)+ROUNDDOWN((13347.5*E9/12),2)</f>
        <v>117331.25</v>
      </c>
    </row>
    <row r="10" spans="1:14" ht="21">
      <c r="A10" s="132" t="s">
        <v>43</v>
      </c>
      <c r="B10" s="144">
        <v>94</v>
      </c>
      <c r="C10" s="144">
        <v>196</v>
      </c>
      <c r="D10" s="144">
        <v>0</v>
      </c>
      <c r="E10" s="145">
        <v>0</v>
      </c>
      <c r="F10" s="146">
        <f t="shared" si="0"/>
        <v>290</v>
      </c>
      <c r="G10" s="147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f>G10+H10+I10+J10+K10</f>
        <v>0</v>
      </c>
      <c r="M10" s="148">
        <f t="shared" si="1"/>
        <v>290</v>
      </c>
      <c r="N10" s="218">
        <f t="shared" si="2"/>
        <v>229617.08000000002</v>
      </c>
    </row>
    <row r="11" spans="1:14" ht="21">
      <c r="A11" s="132" t="s">
        <v>50</v>
      </c>
      <c r="B11" s="144">
        <v>67</v>
      </c>
      <c r="C11" s="144">
        <v>152</v>
      </c>
      <c r="D11" s="144">
        <v>0</v>
      </c>
      <c r="E11" s="145">
        <v>0</v>
      </c>
      <c r="F11" s="146">
        <f t="shared" si="0"/>
        <v>219</v>
      </c>
      <c r="G11" s="147">
        <v>0</v>
      </c>
      <c r="H11" s="144">
        <v>0</v>
      </c>
      <c r="I11" s="144">
        <v>0</v>
      </c>
      <c r="J11" s="144">
        <v>0</v>
      </c>
      <c r="K11" s="144">
        <v>0</v>
      </c>
      <c r="L11" s="144">
        <v>0</v>
      </c>
      <c r="M11" s="148">
        <f t="shared" si="1"/>
        <v>219</v>
      </c>
      <c r="N11" s="218">
        <f t="shared" si="2"/>
        <v>173456.95</v>
      </c>
    </row>
    <row r="12" spans="1:14" ht="21">
      <c r="A12" s="132" t="s">
        <v>51</v>
      </c>
      <c r="B12" s="144">
        <v>0</v>
      </c>
      <c r="C12" s="144">
        <v>0</v>
      </c>
      <c r="D12" s="144">
        <v>93</v>
      </c>
      <c r="E12" s="145">
        <v>80</v>
      </c>
      <c r="F12" s="146">
        <f t="shared" si="0"/>
        <v>173</v>
      </c>
      <c r="G12" s="147">
        <v>0</v>
      </c>
      <c r="H12" s="144">
        <v>0</v>
      </c>
      <c r="I12" s="144">
        <v>0</v>
      </c>
      <c r="J12" s="144">
        <v>0</v>
      </c>
      <c r="K12" s="144">
        <v>0</v>
      </c>
      <c r="L12" s="144">
        <v>0</v>
      </c>
      <c r="M12" s="148">
        <f t="shared" si="1"/>
        <v>173</v>
      </c>
      <c r="N12" s="218">
        <f t="shared" si="2"/>
        <v>189868.95</v>
      </c>
    </row>
    <row r="13" spans="1:14" ht="21">
      <c r="A13" s="132" t="s">
        <v>52</v>
      </c>
      <c r="B13" s="144">
        <v>0</v>
      </c>
      <c r="C13" s="144">
        <v>0</v>
      </c>
      <c r="D13" s="144">
        <v>69</v>
      </c>
      <c r="E13" s="145">
        <v>36</v>
      </c>
      <c r="F13" s="146">
        <f t="shared" si="0"/>
        <v>105</v>
      </c>
      <c r="G13" s="147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8">
        <f t="shared" si="1"/>
        <v>105</v>
      </c>
      <c r="N13" s="218">
        <f t="shared" si="2"/>
        <v>114893.12</v>
      </c>
    </row>
    <row r="14" spans="1:14" ht="21">
      <c r="A14" s="132" t="s">
        <v>53</v>
      </c>
      <c r="B14" s="144">
        <v>0</v>
      </c>
      <c r="C14" s="144">
        <v>0</v>
      </c>
      <c r="D14" s="144">
        <v>74</v>
      </c>
      <c r="E14" s="145">
        <v>0</v>
      </c>
      <c r="F14" s="146">
        <f t="shared" si="0"/>
        <v>74</v>
      </c>
      <c r="G14" s="147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8">
        <f t="shared" si="1"/>
        <v>74</v>
      </c>
      <c r="N14" s="218">
        <f t="shared" si="2"/>
        <v>80274.58</v>
      </c>
    </row>
    <row r="15" spans="1:14" ht="21">
      <c r="A15" s="130" t="s">
        <v>75</v>
      </c>
      <c r="B15" s="149">
        <v>81</v>
      </c>
      <c r="C15" s="149">
        <v>125</v>
      </c>
      <c r="D15" s="149">
        <v>0</v>
      </c>
      <c r="E15" s="150">
        <v>0</v>
      </c>
      <c r="F15" s="151">
        <f t="shared" si="0"/>
        <v>206</v>
      </c>
      <c r="G15" s="152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53">
        <f t="shared" si="1"/>
        <v>206</v>
      </c>
      <c r="N15" s="219">
        <f t="shared" si="2"/>
        <v>162905.74</v>
      </c>
    </row>
    <row r="16" spans="1:14" ht="21.75" thickBot="1">
      <c r="A16" s="57" t="s">
        <v>20</v>
      </c>
      <c r="B16" s="133">
        <f t="shared" ref="B16:K16" si="3">SUM(B8:B15)</f>
        <v>532</v>
      </c>
      <c r="C16" s="133">
        <f t="shared" si="3"/>
        <v>473</v>
      </c>
      <c r="D16" s="133">
        <f t="shared" si="3"/>
        <v>236</v>
      </c>
      <c r="E16" s="134">
        <f t="shared" si="3"/>
        <v>116</v>
      </c>
      <c r="F16" s="135">
        <f t="shared" si="3"/>
        <v>1357</v>
      </c>
      <c r="G16" s="136">
        <f t="shared" si="3"/>
        <v>0</v>
      </c>
      <c r="H16" s="133">
        <f t="shared" si="3"/>
        <v>0</v>
      </c>
      <c r="I16" s="133">
        <f t="shared" si="3"/>
        <v>0</v>
      </c>
      <c r="J16" s="133">
        <f t="shared" si="3"/>
        <v>0</v>
      </c>
      <c r="K16" s="133">
        <f t="shared" si="3"/>
        <v>0</v>
      </c>
      <c r="L16" s="133">
        <f>SUM(L8:L10)</f>
        <v>0</v>
      </c>
      <c r="M16" s="138">
        <f>SUM(M8:M15)</f>
        <v>1357</v>
      </c>
      <c r="N16" s="137">
        <f>SUM(N8:N15)</f>
        <v>1177856.8299999998</v>
      </c>
    </row>
    <row r="17" spans="1:250" ht="18.75" thickTop="1">
      <c r="A17" s="23" t="s">
        <v>21</v>
      </c>
      <c r="B17" s="24"/>
      <c r="C17" s="24"/>
      <c r="D17" s="24"/>
      <c r="E17" s="50"/>
      <c r="F17" s="24"/>
      <c r="G17" s="33"/>
      <c r="H17" s="24"/>
      <c r="I17" s="24"/>
      <c r="J17" s="24"/>
      <c r="K17" s="24"/>
      <c r="L17" s="24"/>
      <c r="M17" s="24"/>
      <c r="N17" s="71"/>
      <c r="P17" s="67"/>
    </row>
    <row r="18" spans="1:250" ht="18.75">
      <c r="A18" s="17" t="s">
        <v>22</v>
      </c>
      <c r="B18" s="18"/>
      <c r="C18" s="18"/>
      <c r="D18" s="18"/>
      <c r="E18" s="46"/>
      <c r="F18" s="52">
        <f>B18+C18+D18+E18</f>
        <v>0</v>
      </c>
      <c r="G18" s="17"/>
      <c r="H18" s="18"/>
      <c r="I18" s="18"/>
      <c r="J18" s="18"/>
      <c r="K18" s="46"/>
      <c r="L18" s="18">
        <f>G18+H18+I18+J18+K18</f>
        <v>0</v>
      </c>
      <c r="M18" s="39">
        <f>F18+L18</f>
        <v>0</v>
      </c>
      <c r="N18" s="72">
        <f>ROUNDDOWN((G18*13958.5/12),2)+ROUNDDOWN((H18*11997.5/12),2)+ROUNDDOWN((I18*13306.5/12),2)+ROUNDDOWN((J18*13098.5/12),2)+ROUNDDOWN((K18*12331.5/12),2)</f>
        <v>0</v>
      </c>
    </row>
    <row r="19" spans="1:250" ht="18.75">
      <c r="A19" s="17" t="s">
        <v>23</v>
      </c>
      <c r="B19" s="18"/>
      <c r="C19" s="18"/>
      <c r="D19" s="18"/>
      <c r="E19" s="46"/>
      <c r="F19" s="52">
        <f>B19+C19+D19+E19</f>
        <v>0</v>
      </c>
      <c r="G19" s="17"/>
      <c r="H19" s="18"/>
      <c r="I19" s="18"/>
      <c r="J19" s="18"/>
      <c r="K19" s="46"/>
      <c r="L19" s="18">
        <f>G19+H19+I19+J19+K19</f>
        <v>0</v>
      </c>
      <c r="M19" s="39">
        <f>F19+L19</f>
        <v>0</v>
      </c>
      <c r="N19" s="73">
        <f>ROUNDDOWN((G19*13958.5/12),2)+ROUNDDOWN((H19*11997.5/12),2)+ROUNDDOWN((I19*13306.5/12),2)+ROUNDDOWN((J19*13098.5/12),2)+ROUNDDOWN((K19*12331.5/12),2)</f>
        <v>0</v>
      </c>
      <c r="O19" s="7" t="s">
        <v>33</v>
      </c>
    </row>
    <row r="20" spans="1:250" ht="18.75">
      <c r="A20" s="19" t="s">
        <v>24</v>
      </c>
      <c r="B20" s="20"/>
      <c r="C20" s="20"/>
      <c r="D20" s="20"/>
      <c r="E20" s="47"/>
      <c r="F20" s="52">
        <f>B20+C20+D20+E20</f>
        <v>0</v>
      </c>
      <c r="G20" s="19"/>
      <c r="H20" s="20"/>
      <c r="I20" s="20"/>
      <c r="J20" s="20"/>
      <c r="K20" s="47"/>
      <c r="L20" s="18">
        <f>G20+H20+I20+J20+K20</f>
        <v>0</v>
      </c>
      <c r="M20" s="39">
        <f>F20+L20</f>
        <v>0</v>
      </c>
      <c r="N20" s="74">
        <f>ROUNDDOWN((G20*13958.5/12),2)+ROUNDDOWN((H20*11997.5/12),2)+ROUNDDOWN((I20*13306.5/12),2)+ROUNDDOWN((J20*13098.5/12),2)+ROUNDDOWN((K20*12331.5/12),2)</f>
        <v>0</v>
      </c>
    </row>
    <row r="21" spans="1:250" ht="18.75" thickBot="1">
      <c r="A21" s="21" t="s">
        <v>25</v>
      </c>
      <c r="B21" s="22">
        <f>SUM(B18:B20)</f>
        <v>0</v>
      </c>
      <c r="C21" s="22">
        <f t="shared" ref="C21:N21" si="4">SUM(C18:C20)</f>
        <v>0</v>
      </c>
      <c r="D21" s="22">
        <f t="shared" si="4"/>
        <v>0</v>
      </c>
      <c r="E21" s="38">
        <f t="shared" si="4"/>
        <v>0</v>
      </c>
      <c r="F21" s="22">
        <f t="shared" si="4"/>
        <v>0</v>
      </c>
      <c r="G21" s="48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75">
        <f t="shared" si="4"/>
        <v>0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C21" s="25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S21" s="25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I21" s="25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Y21" s="25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O21" s="25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E21" s="25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U21" s="25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K21" s="25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FA21" s="25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Q21" s="25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G21" s="25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W21" s="25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M21" s="25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C21" s="25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</row>
    <row r="22" spans="1:250" ht="19.5" thickTop="1">
      <c r="A22" s="197" t="s">
        <v>31</v>
      </c>
      <c r="B22" s="198"/>
      <c r="C22" s="198"/>
      <c r="D22" s="198"/>
      <c r="E22" s="51"/>
      <c r="F22" s="52">
        <f>B22+C22+D22+E22</f>
        <v>0</v>
      </c>
      <c r="G22" s="49"/>
      <c r="H22" s="27"/>
      <c r="I22" s="27"/>
      <c r="J22" s="27"/>
      <c r="K22" s="27"/>
      <c r="L22" s="27"/>
      <c r="M22" s="27"/>
      <c r="N22" s="76"/>
    </row>
    <row r="23" spans="1:250" s="67" customFormat="1" ht="21">
      <c r="A23" s="156" t="s">
        <v>40</v>
      </c>
      <c r="B23" s="159">
        <v>0</v>
      </c>
      <c r="C23" s="159">
        <v>0</v>
      </c>
      <c r="D23" s="159">
        <v>41</v>
      </c>
      <c r="E23" s="160">
        <v>24</v>
      </c>
      <c r="F23" s="161">
        <f>B23+C23+D23+E23</f>
        <v>65</v>
      </c>
      <c r="G23" s="162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f>G23+H23+I23+J23+K23</f>
        <v>0</v>
      </c>
      <c r="M23" s="164">
        <f>F23+L23</f>
        <v>65</v>
      </c>
      <c r="N23" s="188">
        <f>ROUNDDOWN((13260.5*B23/12),2)+ROUNDDOWN((12960.5*C23/12),2)+ROUNDDOWN((15652.5*D23/12),2)+ROUNDDOWN((15952.5*E23/12),2)</f>
        <v>85384.37</v>
      </c>
    </row>
    <row r="24" spans="1:250" ht="21">
      <c r="A24" s="156" t="s">
        <v>44</v>
      </c>
      <c r="B24" s="159">
        <v>113</v>
      </c>
      <c r="C24" s="165">
        <v>82</v>
      </c>
      <c r="D24" s="165">
        <v>319</v>
      </c>
      <c r="E24" s="145">
        <v>282</v>
      </c>
      <c r="F24" s="146">
        <f t="shared" ref="F24:F33" si="5">B24+C24+D24+E24</f>
        <v>796</v>
      </c>
      <c r="G24" s="147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f t="shared" ref="L24:L33" si="6">G24+H24+I24+J24+K24</f>
        <v>0</v>
      </c>
      <c r="M24" s="166">
        <f t="shared" ref="M24:M30" si="7">F24+L24</f>
        <v>796</v>
      </c>
      <c r="N24" s="188">
        <f t="shared" ref="N24:N33" si="8">ROUNDDOWN((13260.5*B24/12),2)+ROUNDDOWN((12960.5*C24/12),2)+ROUNDDOWN((15652.5*D24/12),2)+ROUNDDOWN((15952.5*E24/12),2)</f>
        <v>1004412.48</v>
      </c>
    </row>
    <row r="25" spans="1:250" ht="21">
      <c r="A25" s="156" t="s">
        <v>45</v>
      </c>
      <c r="B25" s="165">
        <v>0</v>
      </c>
      <c r="C25" s="165">
        <v>0</v>
      </c>
      <c r="D25" s="165">
        <v>183</v>
      </c>
      <c r="E25" s="145">
        <v>63</v>
      </c>
      <c r="F25" s="146">
        <f t="shared" si="5"/>
        <v>246</v>
      </c>
      <c r="G25" s="147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f t="shared" si="6"/>
        <v>0</v>
      </c>
      <c r="M25" s="166">
        <f t="shared" si="7"/>
        <v>246</v>
      </c>
      <c r="N25" s="188">
        <f t="shared" si="8"/>
        <v>322451.24</v>
      </c>
    </row>
    <row r="26" spans="1:250" ht="21">
      <c r="A26" s="156" t="s">
        <v>46</v>
      </c>
      <c r="B26" s="165">
        <v>0</v>
      </c>
      <c r="C26" s="165">
        <v>0</v>
      </c>
      <c r="D26" s="165">
        <v>77</v>
      </c>
      <c r="E26" s="145">
        <v>66</v>
      </c>
      <c r="F26" s="146">
        <f t="shared" si="5"/>
        <v>143</v>
      </c>
      <c r="G26" s="147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f t="shared" si="6"/>
        <v>0</v>
      </c>
      <c r="M26" s="166">
        <f t="shared" si="7"/>
        <v>143</v>
      </c>
      <c r="N26" s="188">
        <f t="shared" si="8"/>
        <v>188175.62</v>
      </c>
    </row>
    <row r="27" spans="1:250" ht="21">
      <c r="A27" s="156" t="s">
        <v>47</v>
      </c>
      <c r="B27" s="165">
        <v>0</v>
      </c>
      <c r="C27" s="165">
        <v>0</v>
      </c>
      <c r="D27" s="165">
        <v>115</v>
      </c>
      <c r="E27" s="145">
        <v>101</v>
      </c>
      <c r="F27" s="146">
        <f t="shared" si="5"/>
        <v>216</v>
      </c>
      <c r="G27" s="147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f t="shared" si="6"/>
        <v>0</v>
      </c>
      <c r="M27" s="166">
        <f t="shared" si="7"/>
        <v>216</v>
      </c>
      <c r="N27" s="188">
        <f t="shared" si="8"/>
        <v>284269.99</v>
      </c>
    </row>
    <row r="28" spans="1:250" ht="21">
      <c r="A28" s="156" t="s">
        <v>69</v>
      </c>
      <c r="B28" s="165">
        <v>62</v>
      </c>
      <c r="C28" s="165">
        <v>53</v>
      </c>
      <c r="D28" s="165">
        <v>82</v>
      </c>
      <c r="E28" s="145">
        <v>115</v>
      </c>
      <c r="F28" s="146">
        <f t="shared" si="5"/>
        <v>312</v>
      </c>
      <c r="G28" s="147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f t="shared" si="6"/>
        <v>0</v>
      </c>
      <c r="M28" s="166">
        <f t="shared" si="7"/>
        <v>312</v>
      </c>
      <c r="N28" s="188">
        <f t="shared" si="8"/>
        <v>385591.65</v>
      </c>
    </row>
    <row r="29" spans="1:250" ht="21">
      <c r="A29" s="156" t="s">
        <v>48</v>
      </c>
      <c r="B29" s="165">
        <v>115</v>
      </c>
      <c r="C29" s="165">
        <v>273</v>
      </c>
      <c r="D29" s="165">
        <v>227</v>
      </c>
      <c r="E29" s="145">
        <v>168</v>
      </c>
      <c r="F29" s="146">
        <f t="shared" si="5"/>
        <v>783</v>
      </c>
      <c r="G29" s="147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f t="shared" si="6"/>
        <v>0</v>
      </c>
      <c r="M29" s="166">
        <f t="shared" si="7"/>
        <v>783</v>
      </c>
      <c r="N29" s="188">
        <f t="shared" si="8"/>
        <v>941359.28</v>
      </c>
    </row>
    <row r="30" spans="1:250" ht="21">
      <c r="A30" s="156" t="s">
        <v>49</v>
      </c>
      <c r="B30" s="165">
        <v>67</v>
      </c>
      <c r="C30" s="165">
        <v>199</v>
      </c>
      <c r="D30" s="165">
        <v>72</v>
      </c>
      <c r="E30" s="145">
        <v>20</v>
      </c>
      <c r="F30" s="146">
        <f t="shared" si="5"/>
        <v>358</v>
      </c>
      <c r="G30" s="147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f t="shared" si="6"/>
        <v>0</v>
      </c>
      <c r="M30" s="166">
        <f t="shared" si="7"/>
        <v>358</v>
      </c>
      <c r="N30" s="188">
        <f t="shared" si="8"/>
        <v>409468.58</v>
      </c>
    </row>
    <row r="31" spans="1:250" ht="21">
      <c r="A31" s="157" t="s">
        <v>66</v>
      </c>
      <c r="B31" s="165">
        <v>28</v>
      </c>
      <c r="C31" s="165">
        <v>47</v>
      </c>
      <c r="D31" s="165">
        <v>61</v>
      </c>
      <c r="E31" s="145">
        <v>39</v>
      </c>
      <c r="F31" s="146">
        <f t="shared" si="5"/>
        <v>175</v>
      </c>
      <c r="G31" s="147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f t="shared" si="6"/>
        <v>0</v>
      </c>
      <c r="M31" s="166">
        <f t="shared" ref="M31:M38" si="9">F31+L31</f>
        <v>175</v>
      </c>
      <c r="N31" s="188">
        <f t="shared" si="8"/>
        <v>213115.59999999998</v>
      </c>
      <c r="O31"/>
      <c r="P31" s="67"/>
      <c r="Q31"/>
    </row>
    <row r="32" spans="1:250" ht="21">
      <c r="A32" s="157" t="s">
        <v>54</v>
      </c>
      <c r="B32" s="165">
        <v>0</v>
      </c>
      <c r="C32" s="165">
        <v>0</v>
      </c>
      <c r="D32" s="165">
        <v>137</v>
      </c>
      <c r="E32" s="145">
        <v>94</v>
      </c>
      <c r="F32" s="146">
        <f t="shared" si="5"/>
        <v>231</v>
      </c>
      <c r="G32" s="147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f t="shared" si="6"/>
        <v>0</v>
      </c>
      <c r="M32" s="166">
        <f t="shared" si="9"/>
        <v>231</v>
      </c>
      <c r="N32" s="188">
        <f t="shared" si="8"/>
        <v>303660.62</v>
      </c>
      <c r="O32"/>
      <c r="P32"/>
      <c r="Q32"/>
    </row>
    <row r="33" spans="1:16" ht="21">
      <c r="A33" s="157" t="s">
        <v>55</v>
      </c>
      <c r="B33" s="165">
        <v>137</v>
      </c>
      <c r="C33" s="165">
        <v>334</v>
      </c>
      <c r="D33" s="165">
        <v>97</v>
      </c>
      <c r="E33" s="145">
        <v>0</v>
      </c>
      <c r="F33" s="146">
        <f t="shared" si="5"/>
        <v>568</v>
      </c>
      <c r="G33" s="147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f t="shared" si="6"/>
        <v>0</v>
      </c>
      <c r="M33" s="166">
        <f t="shared" si="9"/>
        <v>568</v>
      </c>
      <c r="N33" s="188">
        <f t="shared" si="8"/>
        <v>638648.98</v>
      </c>
    </row>
    <row r="34" spans="1:16" ht="21">
      <c r="A34" s="157" t="s">
        <v>56</v>
      </c>
      <c r="B34" s="165">
        <v>107</v>
      </c>
      <c r="C34" s="165">
        <v>350</v>
      </c>
      <c r="D34" s="165">
        <v>452</v>
      </c>
      <c r="E34" s="167">
        <v>271</v>
      </c>
      <c r="F34" s="146">
        <f>B34+C34+D34+E34</f>
        <v>1180</v>
      </c>
      <c r="G34" s="147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f>G34+H34+I34+J34+K34</f>
        <v>0</v>
      </c>
      <c r="M34" s="166">
        <f t="shared" si="9"/>
        <v>1180</v>
      </c>
      <c r="N34" s="188">
        <f t="shared" ref="N34:N38" si="10">ROUNDDOWN((13260.5*B34/12),2)+ROUNDDOWN((12960.5*C34/12),2)+ROUNDDOWN((15652.5*D34/12),2)+ROUNDDOWN((15952.5*E34/12),2)</f>
        <v>1446092.15</v>
      </c>
    </row>
    <row r="35" spans="1:16" ht="21">
      <c r="A35" s="157" t="s">
        <v>57</v>
      </c>
      <c r="B35" s="165">
        <v>90</v>
      </c>
      <c r="C35" s="165">
        <v>129</v>
      </c>
      <c r="D35" s="165">
        <v>53</v>
      </c>
      <c r="E35" s="167">
        <v>0</v>
      </c>
      <c r="F35" s="146">
        <f>B35+C35+D35+E35</f>
        <v>272</v>
      </c>
      <c r="G35" s="147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f>G35+H35+I35+J35+K35</f>
        <v>0</v>
      </c>
      <c r="M35" s="166">
        <f t="shared" si="9"/>
        <v>272</v>
      </c>
      <c r="N35" s="188">
        <f t="shared" si="10"/>
        <v>307910.99</v>
      </c>
    </row>
    <row r="36" spans="1:16" ht="21">
      <c r="A36" s="157" t="s">
        <v>58</v>
      </c>
      <c r="B36" s="165">
        <v>23</v>
      </c>
      <c r="C36" s="165">
        <v>0</v>
      </c>
      <c r="D36" s="165">
        <v>76</v>
      </c>
      <c r="E36" s="167">
        <v>43</v>
      </c>
      <c r="F36" s="146">
        <f>B36+C36+D36+E36</f>
        <v>142</v>
      </c>
      <c r="G36" s="147">
        <v>0</v>
      </c>
      <c r="H36" s="144">
        <v>0</v>
      </c>
      <c r="I36" s="144">
        <v>0</v>
      </c>
      <c r="J36" s="144">
        <v>0</v>
      </c>
      <c r="K36" s="144">
        <v>0</v>
      </c>
      <c r="L36" s="144">
        <f>G36+H36+I36+J36+K36</f>
        <v>0</v>
      </c>
      <c r="M36" s="166">
        <f t="shared" si="9"/>
        <v>142</v>
      </c>
      <c r="N36" s="188">
        <f t="shared" si="10"/>
        <v>181711.57</v>
      </c>
    </row>
    <row r="37" spans="1:16" ht="21">
      <c r="A37" s="158" t="s">
        <v>59</v>
      </c>
      <c r="B37" s="165">
        <v>0</v>
      </c>
      <c r="C37" s="165">
        <v>0</v>
      </c>
      <c r="D37" s="165">
        <v>45</v>
      </c>
      <c r="E37" s="167">
        <v>21</v>
      </c>
      <c r="F37" s="146">
        <f>B37+C37+D37+E37</f>
        <v>66</v>
      </c>
      <c r="G37" s="147">
        <v>0</v>
      </c>
      <c r="H37" s="144">
        <v>0</v>
      </c>
      <c r="I37" s="144">
        <v>0</v>
      </c>
      <c r="J37" s="144">
        <v>0</v>
      </c>
      <c r="K37" s="144">
        <v>0</v>
      </c>
      <c r="L37" s="144">
        <f>G37+H37+I37+J37+K37</f>
        <v>0</v>
      </c>
      <c r="M37" s="166">
        <f t="shared" si="9"/>
        <v>66</v>
      </c>
      <c r="N37" s="188">
        <f t="shared" si="10"/>
        <v>86613.74</v>
      </c>
    </row>
    <row r="38" spans="1:16" ht="21">
      <c r="A38" s="155" t="s">
        <v>68</v>
      </c>
      <c r="B38" s="168">
        <v>0</v>
      </c>
      <c r="C38" s="168">
        <v>0</v>
      </c>
      <c r="D38" s="168">
        <v>29</v>
      </c>
      <c r="E38" s="169">
        <v>33</v>
      </c>
      <c r="F38" s="170">
        <f>B38+C38+D38+E38</f>
        <v>62</v>
      </c>
      <c r="G38" s="171">
        <v>0</v>
      </c>
      <c r="H38" s="172">
        <v>0</v>
      </c>
      <c r="I38" s="172">
        <v>0</v>
      </c>
      <c r="J38" s="172">
        <v>0</v>
      </c>
      <c r="K38" s="172">
        <v>0</v>
      </c>
      <c r="L38" s="172">
        <f>G38+H38+I38+J38+K38</f>
        <v>0</v>
      </c>
      <c r="M38" s="173">
        <f t="shared" si="9"/>
        <v>62</v>
      </c>
      <c r="N38" s="189">
        <f t="shared" si="10"/>
        <v>81696.240000000005</v>
      </c>
    </row>
    <row r="39" spans="1:16" ht="21.75" thickBot="1">
      <c r="A39" s="57" t="s">
        <v>26</v>
      </c>
      <c r="B39" s="154">
        <f>SUM(B23:B38)</f>
        <v>742</v>
      </c>
      <c r="C39" s="174">
        <f t="shared" ref="C39:N39" si="11">SUM(C23:C38)</f>
        <v>1467</v>
      </c>
      <c r="D39" s="174">
        <f t="shared" si="11"/>
        <v>2066</v>
      </c>
      <c r="E39" s="174">
        <f t="shared" si="11"/>
        <v>1340</v>
      </c>
      <c r="F39" s="174">
        <f t="shared" si="11"/>
        <v>5615</v>
      </c>
      <c r="G39" s="154">
        <f t="shared" si="11"/>
        <v>0</v>
      </c>
      <c r="H39" s="154">
        <f t="shared" si="11"/>
        <v>0</v>
      </c>
      <c r="I39" s="154">
        <f t="shared" si="11"/>
        <v>0</v>
      </c>
      <c r="J39" s="154">
        <f t="shared" si="11"/>
        <v>0</v>
      </c>
      <c r="K39" s="154">
        <f t="shared" si="11"/>
        <v>0</v>
      </c>
      <c r="L39" s="154">
        <f t="shared" si="11"/>
        <v>0</v>
      </c>
      <c r="M39" s="174">
        <f t="shared" si="11"/>
        <v>5615</v>
      </c>
      <c r="N39" s="220">
        <f t="shared" si="11"/>
        <v>6880563.1000000015</v>
      </c>
    </row>
    <row r="40" spans="1:16" ht="22.5" thickTop="1" thickBot="1">
      <c r="A40" s="57" t="s">
        <v>27</v>
      </c>
      <c r="B40" s="138">
        <f>B16+B39</f>
        <v>1274</v>
      </c>
      <c r="C40" s="138">
        <f t="shared" ref="C40:N40" si="12">C16+C39</f>
        <v>1940</v>
      </c>
      <c r="D40" s="138">
        <f t="shared" si="12"/>
        <v>2302</v>
      </c>
      <c r="E40" s="138">
        <f t="shared" si="12"/>
        <v>1456</v>
      </c>
      <c r="F40" s="138">
        <f t="shared" si="12"/>
        <v>6972</v>
      </c>
      <c r="G40" s="138">
        <f t="shared" si="12"/>
        <v>0</v>
      </c>
      <c r="H40" s="138">
        <f t="shared" si="12"/>
        <v>0</v>
      </c>
      <c r="I40" s="138">
        <f t="shared" si="12"/>
        <v>0</v>
      </c>
      <c r="J40" s="138">
        <f t="shared" si="12"/>
        <v>0</v>
      </c>
      <c r="K40" s="138">
        <f t="shared" si="12"/>
        <v>0</v>
      </c>
      <c r="L40" s="138">
        <f t="shared" si="12"/>
        <v>0</v>
      </c>
      <c r="M40" s="138">
        <f t="shared" si="12"/>
        <v>6972</v>
      </c>
      <c r="N40" s="175">
        <f t="shared" si="12"/>
        <v>8058419.9300000016</v>
      </c>
      <c r="P40" s="88"/>
    </row>
    <row r="41" spans="1:16" ht="18.75" thickTop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77"/>
    </row>
    <row r="42" spans="1:16" ht="18">
      <c r="A42" s="29"/>
      <c r="B42" s="29" t="s">
        <v>28</v>
      </c>
      <c r="C42" s="29"/>
      <c r="D42" s="29"/>
      <c r="E42" s="29"/>
      <c r="F42" s="29"/>
      <c r="G42" s="29"/>
      <c r="H42" s="29"/>
      <c r="I42" s="29" t="s">
        <v>28</v>
      </c>
      <c r="K42" s="29"/>
      <c r="L42" s="29"/>
      <c r="M42" s="29"/>
      <c r="N42" s="77"/>
    </row>
    <row r="43" spans="1:16" ht="18">
      <c r="A43" s="29"/>
      <c r="B43" s="29" t="s">
        <v>65</v>
      </c>
      <c r="C43" s="29"/>
      <c r="D43" s="29"/>
      <c r="E43" s="29"/>
      <c r="F43" s="29"/>
      <c r="G43" s="29"/>
      <c r="H43" s="29"/>
      <c r="I43" s="29" t="s">
        <v>29</v>
      </c>
      <c r="J43" s="29"/>
      <c r="K43" s="29"/>
      <c r="L43" s="29"/>
      <c r="M43" s="29"/>
      <c r="N43" s="77"/>
    </row>
    <row r="44" spans="1:16" ht="18">
      <c r="A44" s="29"/>
      <c r="B44" s="29" t="s">
        <v>78</v>
      </c>
      <c r="C44" s="29"/>
      <c r="D44" s="29"/>
      <c r="E44" s="29"/>
      <c r="F44" s="29"/>
      <c r="G44" s="29"/>
      <c r="H44" s="29"/>
      <c r="I44" s="29" t="s">
        <v>30</v>
      </c>
      <c r="J44" s="29"/>
      <c r="K44" s="29"/>
      <c r="L44" s="29"/>
      <c r="M44" s="29"/>
      <c r="N44" s="77"/>
    </row>
    <row r="45" spans="1:16" ht="18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77"/>
    </row>
    <row r="46" spans="1:16" ht="18">
      <c r="A46" s="29"/>
      <c r="B46" s="29"/>
      <c r="C46" s="176"/>
      <c r="D46" s="176"/>
      <c r="E46" s="176"/>
      <c r="F46" s="29"/>
      <c r="G46" s="29"/>
      <c r="H46" s="29"/>
      <c r="I46" s="29"/>
      <c r="J46" s="29"/>
      <c r="K46" s="29"/>
      <c r="L46" s="29"/>
      <c r="M46" s="29"/>
      <c r="N46" s="190"/>
    </row>
    <row r="47" spans="1:16">
      <c r="N47" s="122"/>
    </row>
    <row r="48" spans="1:16">
      <c r="N48" s="122"/>
    </row>
    <row r="49" spans="14:14">
      <c r="N49" s="122"/>
    </row>
    <row r="50" spans="14:14">
      <c r="N50" s="122"/>
    </row>
    <row r="51" spans="14:14">
      <c r="N51" s="122"/>
    </row>
    <row r="52" spans="14:14">
      <c r="N52" s="122"/>
    </row>
    <row r="53" spans="14:14">
      <c r="N53" s="122"/>
    </row>
    <row r="54" spans="14:14">
      <c r="N54" s="122"/>
    </row>
    <row r="55" spans="14:14">
      <c r="N55" s="122"/>
    </row>
    <row r="56" spans="14:14">
      <c r="N56" s="122"/>
    </row>
    <row r="57" spans="14:14">
      <c r="N57" s="122"/>
    </row>
    <row r="58" spans="14:14">
      <c r="N58" s="122"/>
    </row>
    <row r="59" spans="14:14">
      <c r="N59" s="122"/>
    </row>
    <row r="60" spans="14:14">
      <c r="N60" s="122"/>
    </row>
    <row r="61" spans="14:14">
      <c r="N61" s="122"/>
    </row>
    <row r="62" spans="14:14">
      <c r="N62" s="122"/>
    </row>
    <row r="63" spans="14:14">
      <c r="N63" s="122"/>
    </row>
    <row r="64" spans="14:14">
      <c r="N64" s="122"/>
    </row>
    <row r="65" spans="14:14">
      <c r="N65" s="122"/>
    </row>
    <row r="66" spans="14:14">
      <c r="N66" s="122"/>
    </row>
    <row r="67" spans="14:14">
      <c r="N67" s="122"/>
    </row>
    <row r="68" spans="14:14">
      <c r="N68" s="122"/>
    </row>
    <row r="69" spans="14:14">
      <c r="N69" s="122"/>
    </row>
    <row r="70" spans="14:14">
      <c r="N70" s="122"/>
    </row>
    <row r="71" spans="14:14">
      <c r="N71" s="122"/>
    </row>
    <row r="72" spans="14:14">
      <c r="N72" s="122"/>
    </row>
    <row r="73" spans="14:14">
      <c r="N73" s="122"/>
    </row>
    <row r="74" spans="14:14">
      <c r="N74" s="122"/>
    </row>
    <row r="75" spans="14:14">
      <c r="N75" s="122"/>
    </row>
    <row r="76" spans="14:14">
      <c r="N76" s="122"/>
    </row>
    <row r="77" spans="14:14">
      <c r="N77" s="122"/>
    </row>
    <row r="78" spans="14:14">
      <c r="N78" s="122"/>
    </row>
    <row r="79" spans="14:14">
      <c r="N79" s="122"/>
    </row>
    <row r="80" spans="14:14">
      <c r="N80" s="122"/>
    </row>
    <row r="81" spans="14:14">
      <c r="N81" s="122"/>
    </row>
    <row r="82" spans="14:14">
      <c r="N82" s="122"/>
    </row>
    <row r="83" spans="14:14">
      <c r="N83" s="122"/>
    </row>
    <row r="84" spans="14:14">
      <c r="N84" s="122"/>
    </row>
    <row r="85" spans="14:14">
      <c r="N85" s="122"/>
    </row>
    <row r="86" spans="14:14">
      <c r="N86" s="122"/>
    </row>
    <row r="87" spans="14:14">
      <c r="N87" s="122"/>
    </row>
    <row r="88" spans="14:14">
      <c r="N88" s="122"/>
    </row>
    <row r="89" spans="14:14">
      <c r="N89" s="122"/>
    </row>
    <row r="90" spans="14:14">
      <c r="N90" s="122"/>
    </row>
    <row r="91" spans="14:14">
      <c r="N91" s="122"/>
    </row>
    <row r="92" spans="14:14">
      <c r="N92" s="122"/>
    </row>
    <row r="93" spans="14:14">
      <c r="N93" s="122"/>
    </row>
    <row r="94" spans="14:14">
      <c r="N94" s="122"/>
    </row>
    <row r="95" spans="14:14">
      <c r="N95" s="122"/>
    </row>
    <row r="96" spans="14:14">
      <c r="N96" s="122"/>
    </row>
    <row r="97" spans="14:14">
      <c r="N97" s="122"/>
    </row>
    <row r="98" spans="14:14">
      <c r="N98" s="122"/>
    </row>
    <row r="99" spans="14:14">
      <c r="N99" s="122"/>
    </row>
    <row r="100" spans="14:14">
      <c r="N100" s="122"/>
    </row>
    <row r="101" spans="14:14">
      <c r="N101" s="122"/>
    </row>
    <row r="102" spans="14:14">
      <c r="N102" s="122"/>
    </row>
    <row r="103" spans="14:14">
      <c r="N103" s="122"/>
    </row>
    <row r="104" spans="14:14">
      <c r="N104" s="122"/>
    </row>
    <row r="105" spans="14:14">
      <c r="N105" s="122"/>
    </row>
    <row r="106" spans="14:14">
      <c r="N106" s="122"/>
    </row>
    <row r="107" spans="14:14">
      <c r="N107" s="122"/>
    </row>
    <row r="108" spans="14:14">
      <c r="N108" s="122"/>
    </row>
    <row r="109" spans="14:14">
      <c r="N109" s="122"/>
    </row>
    <row r="110" spans="14:14">
      <c r="N110" s="122"/>
    </row>
    <row r="111" spans="14:14">
      <c r="N111" s="122"/>
    </row>
    <row r="112" spans="14:14">
      <c r="N112" s="122"/>
    </row>
    <row r="113" spans="14:14">
      <c r="N113" s="122"/>
    </row>
    <row r="114" spans="14:14">
      <c r="N114" s="122"/>
    </row>
    <row r="115" spans="14:14">
      <c r="N115" s="122"/>
    </row>
    <row r="116" spans="14:14">
      <c r="N116" s="122"/>
    </row>
    <row r="117" spans="14:14">
      <c r="N117" s="122"/>
    </row>
    <row r="118" spans="14:14">
      <c r="N118" s="122"/>
    </row>
    <row r="119" spans="14:14">
      <c r="N119" s="122"/>
    </row>
    <row r="120" spans="14:14">
      <c r="N120" s="122"/>
    </row>
    <row r="121" spans="14:14">
      <c r="N121" s="122"/>
    </row>
    <row r="122" spans="14:14">
      <c r="N122" s="122"/>
    </row>
    <row r="123" spans="14:14">
      <c r="N123" s="122"/>
    </row>
  </sheetData>
  <mergeCells count="11">
    <mergeCell ref="A22:D22"/>
    <mergeCell ref="B5:B6"/>
    <mergeCell ref="C5:C6"/>
    <mergeCell ref="D5:D6"/>
    <mergeCell ref="E5:E6"/>
    <mergeCell ref="A1:M1"/>
    <mergeCell ref="A2:M2"/>
    <mergeCell ref="A3:M3"/>
    <mergeCell ref="B4:L4"/>
    <mergeCell ref="F5:F6"/>
    <mergeCell ref="G5:L5"/>
  </mergeCells>
  <phoneticPr fontId="8" type="noConversion"/>
  <pageMargins left="1.33858267716535" right="0.35433070866141703" top="0.78740157480314998" bottom="0.59055118110236204" header="0.511811023622047" footer="0.511811023622047"/>
  <pageSetup paperSize="9" scale="7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8"/>
  <sheetViews>
    <sheetView workbookViewId="0">
      <selection activeCell="L13" sqref="L13"/>
    </sheetView>
  </sheetViews>
  <sheetFormatPr defaultRowHeight="12.75"/>
  <cols>
    <col min="1" max="1" width="22.140625" customWidth="1"/>
    <col min="2" max="21" width="4.5703125" customWidth="1"/>
    <col min="22" max="22" width="6.28515625" customWidth="1"/>
    <col min="23" max="23" width="6.140625" customWidth="1"/>
    <col min="24" max="24" width="9.85546875" customWidth="1"/>
    <col min="25" max="25" width="13.85546875" style="32" customWidth="1"/>
    <col min="26" max="26" width="11.42578125" style="7" customWidth="1"/>
    <col min="27" max="16384" width="9.140625" style="7"/>
  </cols>
  <sheetData>
    <row r="1" spans="1:254" s="1" customFormat="1" ht="21">
      <c r="A1" s="191" t="s">
        <v>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</row>
    <row r="2" spans="1:254" s="1" customFormat="1" ht="21">
      <c r="A2" s="191" t="s">
        <v>81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</row>
    <row r="3" spans="1:254" s="1" customFormat="1" ht="21">
      <c r="A3" s="192" t="s">
        <v>62</v>
      </c>
      <c r="B3" s="213"/>
      <c r="C3" s="213"/>
      <c r="D3" s="213"/>
      <c r="E3" s="213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</row>
    <row r="4" spans="1:254" ht="21">
      <c r="A4" s="103"/>
      <c r="B4" s="34"/>
      <c r="C4" s="34"/>
      <c r="D4" s="34"/>
      <c r="E4" s="34"/>
      <c r="F4" s="214" t="s">
        <v>1</v>
      </c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6"/>
      <c r="V4" s="216"/>
      <c r="W4" s="216"/>
      <c r="X4" s="43" t="s">
        <v>2</v>
      </c>
      <c r="Y4" s="6" t="s">
        <v>3</v>
      </c>
      <c r="Z4" s="42"/>
    </row>
    <row r="5" spans="1:254" ht="18" customHeight="1">
      <c r="A5" s="104" t="s">
        <v>4</v>
      </c>
      <c r="B5" s="206" t="s">
        <v>5</v>
      </c>
      <c r="C5" s="207"/>
      <c r="D5" s="206" t="s">
        <v>6</v>
      </c>
      <c r="E5" s="207"/>
      <c r="F5" s="206" t="s">
        <v>7</v>
      </c>
      <c r="G5" s="207"/>
      <c r="H5" s="206" t="s">
        <v>34</v>
      </c>
      <c r="I5" s="207"/>
      <c r="J5" s="202" t="s">
        <v>9</v>
      </c>
      <c r="K5" s="203"/>
      <c r="L5" s="194" t="s">
        <v>10</v>
      </c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01"/>
      <c r="X5" s="44" t="s">
        <v>39</v>
      </c>
      <c r="Y5" s="10" t="s">
        <v>12</v>
      </c>
      <c r="Z5" s="37"/>
    </row>
    <row r="6" spans="1:254" ht="18" customHeight="1">
      <c r="A6" s="105"/>
      <c r="B6" s="208"/>
      <c r="C6" s="209"/>
      <c r="D6" s="208"/>
      <c r="E6" s="209"/>
      <c r="F6" s="208"/>
      <c r="G6" s="209"/>
      <c r="H6" s="208"/>
      <c r="I6" s="209"/>
      <c r="J6" s="204"/>
      <c r="K6" s="205"/>
      <c r="L6" s="194" t="s">
        <v>13</v>
      </c>
      <c r="M6" s="201"/>
      <c r="N6" s="194" t="s">
        <v>14</v>
      </c>
      <c r="O6" s="201"/>
      <c r="P6" s="194" t="s">
        <v>15</v>
      </c>
      <c r="Q6" s="201"/>
      <c r="R6" s="194" t="s">
        <v>16</v>
      </c>
      <c r="S6" s="201"/>
      <c r="T6" s="194" t="s">
        <v>17</v>
      </c>
      <c r="U6" s="201"/>
      <c r="V6" s="211" t="s">
        <v>9</v>
      </c>
      <c r="W6" s="212"/>
      <c r="X6" s="45" t="s">
        <v>18</v>
      </c>
      <c r="Y6" s="13" t="s">
        <v>18</v>
      </c>
      <c r="Z6" s="37" t="s">
        <v>67</v>
      </c>
    </row>
    <row r="7" spans="1:254" ht="21">
      <c r="A7" s="106"/>
      <c r="B7" s="35" t="s">
        <v>36</v>
      </c>
      <c r="C7" s="36" t="s">
        <v>35</v>
      </c>
      <c r="D7" s="35" t="s">
        <v>36</v>
      </c>
      <c r="E7" s="36" t="s">
        <v>35</v>
      </c>
      <c r="F7" s="35" t="s">
        <v>36</v>
      </c>
      <c r="G7" s="36" t="s">
        <v>35</v>
      </c>
      <c r="H7" s="35" t="s">
        <v>36</v>
      </c>
      <c r="I7" s="36" t="s">
        <v>35</v>
      </c>
      <c r="J7" s="35" t="s">
        <v>36</v>
      </c>
      <c r="K7" s="36" t="s">
        <v>35</v>
      </c>
      <c r="L7" s="35" t="s">
        <v>36</v>
      </c>
      <c r="M7" s="36" t="s">
        <v>35</v>
      </c>
      <c r="N7" s="35" t="s">
        <v>36</v>
      </c>
      <c r="O7" s="36" t="s">
        <v>35</v>
      </c>
      <c r="P7" s="35" t="s">
        <v>36</v>
      </c>
      <c r="Q7" s="36" t="s">
        <v>35</v>
      </c>
      <c r="R7" s="35" t="s">
        <v>36</v>
      </c>
      <c r="S7" s="36" t="s">
        <v>35</v>
      </c>
      <c r="T7" s="35" t="s">
        <v>36</v>
      </c>
      <c r="U7" s="36" t="s">
        <v>35</v>
      </c>
      <c r="V7" s="35" t="s">
        <v>36</v>
      </c>
      <c r="W7" s="36" t="s">
        <v>35</v>
      </c>
      <c r="X7" s="40" t="s">
        <v>33</v>
      </c>
      <c r="Y7" s="10" t="s">
        <v>38</v>
      </c>
      <c r="Z7" s="41"/>
    </row>
    <row r="8" spans="1:254" ht="18">
      <c r="A8" s="107" t="s">
        <v>19</v>
      </c>
      <c r="B8" s="14"/>
      <c r="C8" s="14"/>
      <c r="D8" s="14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55"/>
    </row>
    <row r="9" spans="1:254" ht="18.75">
      <c r="A9" s="86" t="s">
        <v>60</v>
      </c>
      <c r="B9" s="17"/>
      <c r="C9" s="17"/>
      <c r="D9" s="17"/>
      <c r="E9" s="17">
        <v>3</v>
      </c>
      <c r="F9" s="18"/>
      <c r="G9" s="18"/>
      <c r="H9" s="18"/>
      <c r="I9" s="18"/>
      <c r="J9" s="18"/>
      <c r="K9" s="18">
        <f>C9+E9+G9+I9</f>
        <v>3</v>
      </c>
      <c r="L9" s="86"/>
      <c r="M9" s="87"/>
      <c r="N9" s="87"/>
      <c r="O9" s="87"/>
      <c r="P9" s="87"/>
      <c r="Q9" s="87"/>
      <c r="R9" s="87"/>
      <c r="S9" s="87"/>
      <c r="T9" s="87"/>
      <c r="U9" s="87"/>
      <c r="V9" s="18">
        <f>L9+N9+P9+R9+T9</f>
        <v>0</v>
      </c>
      <c r="W9" s="17">
        <f>M9+O9+Q9+S9+U9</f>
        <v>0</v>
      </c>
      <c r="X9" s="177">
        <f>J9+K9+V9+W9</f>
        <v>3</v>
      </c>
      <c r="Y9" s="110">
        <v>4770.12</v>
      </c>
      <c r="Z9" s="66"/>
    </row>
    <row r="10" spans="1:254" ht="18.75">
      <c r="A10" s="124" t="s">
        <v>80</v>
      </c>
      <c r="B10" s="113"/>
      <c r="C10" s="113">
        <v>1</v>
      </c>
      <c r="D10" s="113"/>
      <c r="E10" s="113">
        <v>1</v>
      </c>
      <c r="F10" s="113"/>
      <c r="G10" s="113"/>
      <c r="H10" s="113"/>
      <c r="I10" s="113"/>
      <c r="J10" s="113"/>
      <c r="K10" s="113">
        <f>SUM(C10,E10,G10)</f>
        <v>2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53">
        <v>0</v>
      </c>
      <c r="W10" s="113"/>
      <c r="X10" s="178">
        <f>SUM(K10,W10)</f>
        <v>2</v>
      </c>
      <c r="Y10" s="125">
        <v>3205.08</v>
      </c>
      <c r="Z10" s="126"/>
    </row>
    <row r="11" spans="1:254" ht="19.5" thickBot="1">
      <c r="A11" s="108" t="s">
        <v>20</v>
      </c>
      <c r="B11" s="60">
        <f>SUM(B9:B9)</f>
        <v>0</v>
      </c>
      <c r="C11" s="60">
        <f>SUM(C9:C10)</f>
        <v>1</v>
      </c>
      <c r="D11" s="60">
        <f>SUM(D9:D9)</f>
        <v>0</v>
      </c>
      <c r="E11" s="60">
        <f>SUM(E9:E10)</f>
        <v>4</v>
      </c>
      <c r="F11" s="60">
        <f>SUM(F9:F9)</f>
        <v>0</v>
      </c>
      <c r="G11" s="60">
        <f>SUM(G9:G9)</f>
        <v>0</v>
      </c>
      <c r="H11" s="60">
        <f>SUM(H9:H9)</f>
        <v>0</v>
      </c>
      <c r="I11" s="60">
        <f>SUM(I9:I9)</f>
        <v>0</v>
      </c>
      <c r="J11" s="60">
        <f>SUM(J9:J9)</f>
        <v>0</v>
      </c>
      <c r="K11" s="60">
        <f>SUM(K9:K10)</f>
        <v>5</v>
      </c>
      <c r="L11" s="60">
        <f t="shared" ref="L11:W11" si="0">SUM(L9:L9)</f>
        <v>0</v>
      </c>
      <c r="M11" s="60">
        <f t="shared" si="0"/>
        <v>0</v>
      </c>
      <c r="N11" s="60">
        <f t="shared" si="0"/>
        <v>0</v>
      </c>
      <c r="O11" s="60">
        <f t="shared" si="0"/>
        <v>0</v>
      </c>
      <c r="P11" s="60">
        <f t="shared" si="0"/>
        <v>0</v>
      </c>
      <c r="Q11" s="60">
        <f t="shared" si="0"/>
        <v>0</v>
      </c>
      <c r="R11" s="60">
        <f t="shared" si="0"/>
        <v>0</v>
      </c>
      <c r="S11" s="60">
        <f t="shared" si="0"/>
        <v>0</v>
      </c>
      <c r="T11" s="60">
        <f t="shared" si="0"/>
        <v>0</v>
      </c>
      <c r="U11" s="60">
        <f t="shared" si="0"/>
        <v>0</v>
      </c>
      <c r="V11" s="61">
        <f t="shared" si="0"/>
        <v>0</v>
      </c>
      <c r="W11" s="61">
        <f t="shared" si="0"/>
        <v>0</v>
      </c>
      <c r="X11" s="179">
        <f>SUM(X9:X10)</f>
        <v>5</v>
      </c>
      <c r="Y11" s="121">
        <f>SUM(Y9:Y10)</f>
        <v>7975.2</v>
      </c>
      <c r="Z11" s="64"/>
    </row>
    <row r="12" spans="1:254" ht="19.5" thickTop="1">
      <c r="A12" s="109" t="s">
        <v>21</v>
      </c>
      <c r="B12" s="23"/>
      <c r="C12" s="23"/>
      <c r="D12" s="23"/>
      <c r="E12" s="23"/>
      <c r="F12" s="24"/>
      <c r="G12" s="24"/>
      <c r="H12" s="24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68">
        <f>ROUNDDOWN((31081*C12/12),2)+ROUNDDOWN((30721*E12/12),2)+ROUNDDOWN((32559.5*G12/12),2)+ROUNDDOWN((32409.5*I12/12),2)+ROUNDDOWN((17186*D12/12),2)+ROUNDDOWN((16886*F12/12),2)+ROUNDDOWN((18809.5*H12/12),2)+ROUNDDOWN((19109.5*J12/12),2)</f>
        <v>0</v>
      </c>
      <c r="Z12" s="59"/>
    </row>
    <row r="13" spans="1:254" ht="18.75">
      <c r="A13" s="18" t="s">
        <v>22</v>
      </c>
      <c r="B13" s="17"/>
      <c r="C13" s="17"/>
      <c r="D13" s="17"/>
      <c r="E13" s="17"/>
      <c r="F13" s="18"/>
      <c r="G13" s="18"/>
      <c r="H13" s="18"/>
      <c r="I13" s="18"/>
      <c r="J13" s="18">
        <f t="shared" ref="J13:K15" si="1">B13+D13+F13+H13</f>
        <v>0</v>
      </c>
      <c r="K13" s="18">
        <f t="shared" si="1"/>
        <v>0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>
        <f t="shared" ref="V13:W15" si="2">L13+N13+P13+R13+T13</f>
        <v>0</v>
      </c>
      <c r="W13" s="17">
        <f t="shared" si="2"/>
        <v>0</v>
      </c>
      <c r="X13" s="18">
        <f>V13+W13</f>
        <v>0</v>
      </c>
      <c r="Y13" s="110">
        <f>ROUNDDOWN((31081*C13/12),2)+ROUNDDOWN((30721*E13/12),2)+ROUNDDOWN((32559.5*G13/12),2)+ROUNDDOWN((32409.5*I13/12),2)+ROUNDDOWN((17186*D13/12),2)+ROUNDDOWN((16886*F13/12),2)+ROUNDDOWN((18809.5*H13/12),2)+ROUNDDOWN((19109.5*J13/12),2)</f>
        <v>0</v>
      </c>
      <c r="Z13" s="58"/>
    </row>
    <row r="14" spans="1:254" ht="18.75">
      <c r="A14" s="18" t="s">
        <v>23</v>
      </c>
      <c r="B14" s="17"/>
      <c r="C14" s="17"/>
      <c r="D14" s="17"/>
      <c r="E14" s="17"/>
      <c r="F14" s="18"/>
      <c r="G14" s="18"/>
      <c r="H14" s="18"/>
      <c r="I14" s="18"/>
      <c r="J14" s="18">
        <f t="shared" si="1"/>
        <v>0</v>
      </c>
      <c r="K14" s="18">
        <f t="shared" si="1"/>
        <v>0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>
        <f t="shared" si="2"/>
        <v>0</v>
      </c>
      <c r="W14" s="17">
        <f t="shared" si="2"/>
        <v>0</v>
      </c>
      <c r="X14" s="18">
        <f>V14+W14</f>
        <v>0</v>
      </c>
      <c r="Y14" s="110">
        <f>ROUNDDOWN((31081*C14/12),2)+ROUNDDOWN((30721*E14/12),2)+ROUNDDOWN((32559.5*G14/12),2)+ROUNDDOWN((32409.5*I14/12),2)+ROUNDDOWN((17186*D14/12),2)+ROUNDDOWN((16886*F14/12),2)+ROUNDDOWN((18809.5*H14/12),2)+ROUNDDOWN((19109.5*J14/12),2)</f>
        <v>0</v>
      </c>
      <c r="Z14" s="58"/>
    </row>
    <row r="15" spans="1:254" ht="18.75">
      <c r="A15" s="20" t="s">
        <v>24</v>
      </c>
      <c r="B15" s="19"/>
      <c r="C15" s="19"/>
      <c r="D15" s="19"/>
      <c r="E15" s="19"/>
      <c r="F15" s="84"/>
      <c r="G15" s="84"/>
      <c r="H15" s="84"/>
      <c r="I15" s="84"/>
      <c r="J15" s="84">
        <f t="shared" si="1"/>
        <v>0</v>
      </c>
      <c r="K15" s="84">
        <f t="shared" si="1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>
        <f t="shared" si="2"/>
        <v>0</v>
      </c>
      <c r="W15" s="85">
        <f t="shared" si="2"/>
        <v>0</v>
      </c>
      <c r="X15" s="84">
        <f>V15+W15</f>
        <v>0</v>
      </c>
      <c r="Y15" s="111">
        <f>ROUNDDOWN((31081*C15/12),2)+ROUNDDOWN((30721*E15/12),2)+ROUNDDOWN((32559.5*G15/12),2)+ROUNDDOWN((32409.5*I15/12),2)+ROUNDDOWN((17186*D15/12),2)+ROUNDDOWN((16886*F15/12),2)+ROUNDDOWN((18809.5*H15/12),2)+ROUNDDOWN((19109.5*J15/12),2)</f>
        <v>0</v>
      </c>
      <c r="Z15" s="58"/>
    </row>
    <row r="16" spans="1:254" ht="18.75" thickBot="1">
      <c r="A16" s="108" t="s">
        <v>25</v>
      </c>
      <c r="B16" s="21"/>
      <c r="C16" s="21"/>
      <c r="D16" s="21"/>
      <c r="E16" s="21"/>
      <c r="F16" s="22"/>
      <c r="G16" s="22"/>
      <c r="H16" s="22"/>
      <c r="I16" s="22"/>
      <c r="J16" s="22">
        <f>SUM(J13:J15)</f>
        <v>0</v>
      </c>
      <c r="K16" s="22">
        <f>SUM(K13:K15)</f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>
        <f>SUM(V13:V15)</f>
        <v>0</v>
      </c>
      <c r="W16" s="22">
        <f>SUM(W13:W15)</f>
        <v>0</v>
      </c>
      <c r="X16" s="22">
        <f>SUM(X13:X15)</f>
        <v>0</v>
      </c>
      <c r="Y16" s="75">
        <f>SUM(Y13:Y15)</f>
        <v>0</v>
      </c>
      <c r="Z16" s="22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O16" s="25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E16" s="25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U16" s="25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K16" s="25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DA16" s="25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Q16" s="25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G16" s="25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W16" s="25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M16" s="25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C16" s="25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S16" s="25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I16" s="25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Y16" s="25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O16" s="25"/>
      <c r="IP16" s="26"/>
      <c r="IQ16" s="26"/>
      <c r="IR16" s="26"/>
      <c r="IS16" s="26"/>
      <c r="IT16" s="26"/>
    </row>
    <row r="17" spans="1:26" ht="19.5" thickTop="1">
      <c r="A17" s="199" t="s">
        <v>31</v>
      </c>
      <c r="B17" s="200"/>
      <c r="C17" s="200"/>
      <c r="D17" s="200"/>
      <c r="E17" s="200"/>
      <c r="F17" s="200"/>
      <c r="G17" s="200"/>
      <c r="H17" s="200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112">
        <f>ROUNDDOWN((31081*C17/12),2)+ROUNDDOWN((30721*E17/12),2)+ROUNDDOWN((32559.5*G17/12),2)+ROUNDDOWN((32409.5*I17/12),2)+ROUNDDOWN((17186*D17/12),2)+ROUNDDOWN((16886*F17/12),2)+ROUNDDOWN((18809.5*H17/12),2)+ROUNDDOWN((19109.5*J17/12),2)</f>
        <v>0</v>
      </c>
      <c r="Z17" s="90"/>
    </row>
    <row r="18" spans="1:26" ht="18.75">
      <c r="A18" s="91" t="s">
        <v>70</v>
      </c>
      <c r="B18" s="92"/>
      <c r="C18" s="92"/>
      <c r="D18" s="93"/>
      <c r="E18" s="92"/>
      <c r="F18" s="94"/>
      <c r="G18" s="94"/>
      <c r="H18" s="94"/>
      <c r="I18" s="15">
        <v>1</v>
      </c>
      <c r="J18" s="15">
        <f t="shared" ref="J18:K23" si="3">B18+D18+F18+H18</f>
        <v>0</v>
      </c>
      <c r="K18" s="15">
        <f t="shared" si="3"/>
        <v>1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>
        <f t="shared" ref="V18:W22" si="4">L18+N18+P18+R18+T18</f>
        <v>0</v>
      </c>
      <c r="W18" s="95">
        <f t="shared" si="4"/>
        <v>0</v>
      </c>
      <c r="X18" s="182">
        <f>J18+K18+V18+W18</f>
        <v>1</v>
      </c>
      <c r="Y18" s="123">
        <v>1821.04</v>
      </c>
      <c r="Z18" s="96"/>
    </row>
    <row r="19" spans="1:26" ht="18.75">
      <c r="A19" s="97" t="s">
        <v>71</v>
      </c>
      <c r="B19" s="62"/>
      <c r="C19" s="62"/>
      <c r="D19" s="78"/>
      <c r="E19" s="79"/>
      <c r="F19" s="80"/>
      <c r="G19" s="80">
        <v>1</v>
      </c>
      <c r="H19" s="80"/>
      <c r="I19" s="18"/>
      <c r="J19" s="18">
        <f t="shared" si="3"/>
        <v>0</v>
      </c>
      <c r="K19" s="18">
        <f t="shared" si="3"/>
        <v>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>
        <f t="shared" si="4"/>
        <v>0</v>
      </c>
      <c r="W19" s="17">
        <f t="shared" si="4"/>
        <v>0</v>
      </c>
      <c r="X19" s="177">
        <f>J19+K19+V19+W19</f>
        <v>1</v>
      </c>
      <c r="Y19" s="68">
        <v>1796.04</v>
      </c>
      <c r="Z19" s="66"/>
    </row>
    <row r="20" spans="1:26" ht="18.75">
      <c r="A20" s="97" t="s">
        <v>72</v>
      </c>
      <c r="B20" s="62"/>
      <c r="C20" s="62"/>
      <c r="D20" s="78"/>
      <c r="E20" s="79"/>
      <c r="F20" s="80"/>
      <c r="G20" s="80"/>
      <c r="H20" s="80"/>
      <c r="I20" s="18">
        <v>1</v>
      </c>
      <c r="J20" s="18">
        <f t="shared" si="3"/>
        <v>0</v>
      </c>
      <c r="K20" s="18">
        <f t="shared" si="3"/>
        <v>1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>
        <v>0</v>
      </c>
      <c r="W20" s="17">
        <v>0</v>
      </c>
      <c r="X20" s="177">
        <f>J20+K20+V20+W20</f>
        <v>1</v>
      </c>
      <c r="Y20" s="68">
        <v>1821.04</v>
      </c>
      <c r="Z20" s="66"/>
    </row>
    <row r="21" spans="1:26" ht="18.75">
      <c r="A21" s="97" t="s">
        <v>73</v>
      </c>
      <c r="B21" s="62"/>
      <c r="C21" s="62"/>
      <c r="D21" s="78"/>
      <c r="E21" s="79">
        <v>1</v>
      </c>
      <c r="F21" s="80"/>
      <c r="G21" s="80">
        <v>1</v>
      </c>
      <c r="H21" s="80"/>
      <c r="I21" s="18"/>
      <c r="J21" s="18">
        <f t="shared" si="3"/>
        <v>0</v>
      </c>
      <c r="K21" s="18">
        <f t="shared" si="3"/>
        <v>2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>
        <v>0</v>
      </c>
      <c r="W21" s="17">
        <v>0</v>
      </c>
      <c r="X21" s="177">
        <f t="shared" ref="X21:X23" si="5">J21+K21+V21+W21</f>
        <v>2</v>
      </c>
      <c r="Y21" s="68">
        <v>3386.08</v>
      </c>
      <c r="Z21" s="66"/>
    </row>
    <row r="22" spans="1:26" ht="18.75">
      <c r="A22" s="98" t="s">
        <v>74</v>
      </c>
      <c r="B22" s="63"/>
      <c r="C22" s="63"/>
      <c r="D22" s="81"/>
      <c r="E22" s="82">
        <v>1</v>
      </c>
      <c r="F22" s="80"/>
      <c r="G22" s="80">
        <v>1</v>
      </c>
      <c r="H22" s="80"/>
      <c r="I22" s="18"/>
      <c r="J22" s="18">
        <f t="shared" si="3"/>
        <v>0</v>
      </c>
      <c r="K22" s="18">
        <f t="shared" si="3"/>
        <v>2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>
        <f t="shared" si="4"/>
        <v>0</v>
      </c>
      <c r="W22" s="17">
        <f t="shared" si="4"/>
        <v>0</v>
      </c>
      <c r="X22" s="177">
        <f t="shared" si="5"/>
        <v>2</v>
      </c>
      <c r="Y22" s="68">
        <v>3386.08</v>
      </c>
      <c r="Z22" s="66"/>
    </row>
    <row r="23" spans="1:26" ht="18.75">
      <c r="A23" s="18" t="s">
        <v>79</v>
      </c>
      <c r="B23" s="82"/>
      <c r="C23" s="82"/>
      <c r="D23" s="82"/>
      <c r="E23" s="82"/>
      <c r="F23" s="80"/>
      <c r="G23" s="80"/>
      <c r="H23" s="80"/>
      <c r="I23" s="18">
        <v>1</v>
      </c>
      <c r="J23" s="18">
        <f t="shared" si="3"/>
        <v>0</v>
      </c>
      <c r="K23" s="18">
        <f t="shared" si="3"/>
        <v>1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>
        <v>0</v>
      </c>
      <c r="W23" s="17">
        <v>0</v>
      </c>
      <c r="X23" s="177">
        <f t="shared" si="5"/>
        <v>1</v>
      </c>
      <c r="Y23" s="69">
        <v>2929.37</v>
      </c>
      <c r="Z23" s="56"/>
    </row>
    <row r="24" spans="1:26" ht="18.75">
      <c r="A24" s="54"/>
      <c r="B24" s="11"/>
      <c r="C24" s="11"/>
      <c r="D24" s="11"/>
      <c r="E24" s="11"/>
      <c r="F24" s="99"/>
      <c r="G24" s="99"/>
      <c r="H24" s="99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100"/>
      <c r="X24" s="178"/>
      <c r="Y24" s="101">
        <f>ROUNDDOWN((31081*C24/12),2)+ROUNDDOWN((30721*E24/12),2)+ROUNDDOWN((32559.5*G24/12),2)+ROUNDDOWN((32409.5*I24/12),2)+ROUNDDOWN((17186*D24/12),2)+ROUNDDOWN((16886*F24/12),2)+ROUNDDOWN((18809.5*H24/12),2)+ROUNDDOWN((19109.5*J24/12),2)</f>
        <v>0</v>
      </c>
      <c r="Z24" s="102"/>
    </row>
    <row r="25" spans="1:26" ht="19.5" thickBot="1">
      <c r="A25" s="108" t="s">
        <v>26</v>
      </c>
      <c r="B25" s="180">
        <f>SUM(B18:B24)</f>
        <v>0</v>
      </c>
      <c r="C25" s="180">
        <f t="shared" ref="C25:I25" si="6">SUM(C18:C24)</f>
        <v>0</v>
      </c>
      <c r="D25" s="180">
        <f t="shared" si="6"/>
        <v>0</v>
      </c>
      <c r="E25" s="180">
        <f t="shared" si="6"/>
        <v>2</v>
      </c>
      <c r="F25" s="180">
        <f t="shared" si="6"/>
        <v>0</v>
      </c>
      <c r="G25" s="180">
        <f t="shared" si="6"/>
        <v>3</v>
      </c>
      <c r="H25" s="180">
        <f t="shared" si="6"/>
        <v>0</v>
      </c>
      <c r="I25" s="180">
        <f t="shared" si="6"/>
        <v>3</v>
      </c>
      <c r="J25" s="181">
        <f>SUM(J18:J24)</f>
        <v>0</v>
      </c>
      <c r="K25" s="181">
        <f>SUM(K18:K24)</f>
        <v>8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>
        <f>SUM(V18:V22)</f>
        <v>0</v>
      </c>
      <c r="W25" s="22">
        <f>SUM(W18:W22)</f>
        <v>0</v>
      </c>
      <c r="X25" s="181">
        <f>SUM(X18:X24)</f>
        <v>8</v>
      </c>
      <c r="Y25" s="186">
        <f>SUM(Y18:Y24)</f>
        <v>15139.650000000001</v>
      </c>
      <c r="Z25" s="65">
        <f>SUM(Z18:Z24)</f>
        <v>0</v>
      </c>
    </row>
    <row r="26" spans="1:26" s="183" customFormat="1" ht="30" customHeight="1" thickTop="1" thickBot="1">
      <c r="A26" s="184" t="s">
        <v>27</v>
      </c>
      <c r="B26" s="185">
        <f t="shared" ref="B26:Z26" si="7">B11+B16+B25</f>
        <v>0</v>
      </c>
      <c r="C26" s="185">
        <f t="shared" si="7"/>
        <v>1</v>
      </c>
      <c r="D26" s="185">
        <f t="shared" si="7"/>
        <v>0</v>
      </c>
      <c r="E26" s="185">
        <f t="shared" si="7"/>
        <v>6</v>
      </c>
      <c r="F26" s="185">
        <f t="shared" si="7"/>
        <v>0</v>
      </c>
      <c r="G26" s="185">
        <f t="shared" si="7"/>
        <v>3</v>
      </c>
      <c r="H26" s="185">
        <f t="shared" si="7"/>
        <v>0</v>
      </c>
      <c r="I26" s="185">
        <f t="shared" si="7"/>
        <v>3</v>
      </c>
      <c r="J26" s="185">
        <f t="shared" si="7"/>
        <v>0</v>
      </c>
      <c r="K26" s="185">
        <f t="shared" si="7"/>
        <v>13</v>
      </c>
      <c r="L26" s="185">
        <f t="shared" si="7"/>
        <v>0</v>
      </c>
      <c r="M26" s="185">
        <f t="shared" si="7"/>
        <v>0</v>
      </c>
      <c r="N26" s="185">
        <f t="shared" si="7"/>
        <v>0</v>
      </c>
      <c r="O26" s="185">
        <f t="shared" si="7"/>
        <v>0</v>
      </c>
      <c r="P26" s="185">
        <f t="shared" si="7"/>
        <v>0</v>
      </c>
      <c r="Q26" s="185">
        <f t="shared" si="7"/>
        <v>0</v>
      </c>
      <c r="R26" s="185">
        <f t="shared" si="7"/>
        <v>0</v>
      </c>
      <c r="S26" s="185">
        <f t="shared" si="7"/>
        <v>0</v>
      </c>
      <c r="T26" s="185">
        <f t="shared" si="7"/>
        <v>0</v>
      </c>
      <c r="U26" s="185">
        <f t="shared" si="7"/>
        <v>0</v>
      </c>
      <c r="V26" s="185">
        <f t="shared" si="7"/>
        <v>0</v>
      </c>
      <c r="W26" s="185">
        <f t="shared" si="7"/>
        <v>0</v>
      </c>
      <c r="X26" s="185">
        <f t="shared" si="7"/>
        <v>13</v>
      </c>
      <c r="Y26" s="187">
        <f t="shared" si="7"/>
        <v>23114.850000000002</v>
      </c>
      <c r="Z26" s="185">
        <f t="shared" si="7"/>
        <v>0</v>
      </c>
    </row>
    <row r="27" spans="1:26" ht="18.75" thickTop="1">
      <c r="A27" s="25"/>
      <c r="B27" s="25"/>
      <c r="C27" s="25"/>
      <c r="D27" s="25"/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70"/>
    </row>
    <row r="28" spans="1:26" ht="18">
      <c r="A28" s="25"/>
      <c r="B28" s="25"/>
      <c r="C28" s="25"/>
      <c r="D28" s="25"/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8"/>
    </row>
    <row r="29" spans="1:26" ht="18">
      <c r="A29" s="29"/>
      <c r="B29" s="29"/>
      <c r="C29" s="29" t="s">
        <v>28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 t="s">
        <v>28</v>
      </c>
      <c r="R29" s="29"/>
      <c r="S29" s="29"/>
      <c r="T29" s="29"/>
      <c r="U29" s="29"/>
      <c r="V29" s="29"/>
      <c r="W29" s="29"/>
      <c r="X29" s="29"/>
      <c r="Y29" s="30"/>
    </row>
    <row r="30" spans="1:26" ht="18">
      <c r="A30" s="29"/>
      <c r="B30" s="29"/>
      <c r="C30" s="29" t="s">
        <v>63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 t="s">
        <v>29</v>
      </c>
      <c r="Q30" s="29"/>
      <c r="R30" s="29"/>
      <c r="S30" s="29"/>
      <c r="T30" s="29"/>
      <c r="U30" s="29"/>
      <c r="V30" s="29"/>
      <c r="W30" s="29"/>
      <c r="X30" s="29"/>
      <c r="Y30" s="30"/>
    </row>
    <row r="31" spans="1:26" ht="18">
      <c r="A31" s="29"/>
      <c r="B31" s="29"/>
      <c r="C31" s="29" t="s">
        <v>64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 t="s">
        <v>30</v>
      </c>
      <c r="Q31" s="29"/>
      <c r="R31" s="29"/>
      <c r="S31" s="29"/>
      <c r="T31" s="29"/>
      <c r="U31" s="29"/>
      <c r="V31" s="29"/>
      <c r="W31" s="29"/>
      <c r="X31" s="29"/>
      <c r="Y31" s="30"/>
    </row>
    <row r="32" spans="1:26" ht="18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30"/>
    </row>
    <row r="33" spans="1:25" ht="18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30"/>
    </row>
    <row r="34" spans="1:25" ht="18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30"/>
    </row>
    <row r="35" spans="1:25" ht="21">
      <c r="A35" s="119">
        <f>(ปกติ!$N$40)+(SUM(A4,A21,A34))</f>
        <v>8058419.9300000016</v>
      </c>
      <c r="B35" s="114"/>
      <c r="C35" s="115" t="s">
        <v>76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30"/>
    </row>
    <row r="36" spans="1:25" ht="18.75">
      <c r="A36" s="120">
        <v>23114.85</v>
      </c>
      <c r="B36" s="26"/>
      <c r="C36" s="113" t="s">
        <v>77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7" spans="1:25" ht="18">
      <c r="A37" s="116">
        <f>SUM(A35:A36)</f>
        <v>8081534.7800000012</v>
      </c>
      <c r="B37" s="117"/>
      <c r="C37" s="118" t="s">
        <v>9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30"/>
    </row>
    <row r="38" spans="1:25" ht="18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30"/>
    </row>
    <row r="39" spans="1:25" ht="18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30"/>
    </row>
    <row r="40" spans="1:25" ht="18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30"/>
    </row>
    <row r="41" spans="1:25" ht="18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30"/>
    </row>
    <row r="42" spans="1:25" ht="18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30"/>
    </row>
    <row r="43" spans="1:25" ht="18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</row>
    <row r="44" spans="1:25" ht="18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30"/>
    </row>
    <row r="45" spans="1:25" ht="18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30"/>
    </row>
    <row r="46" spans="1:25" ht="18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30"/>
    </row>
    <row r="47" spans="1:25" ht="18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30"/>
    </row>
    <row r="48" spans="1:25" ht="18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30"/>
    </row>
    <row r="49" spans="1:25" ht="18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0"/>
    </row>
    <row r="50" spans="1:25" ht="18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30"/>
    </row>
    <row r="51" spans="1:25" ht="18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30"/>
    </row>
    <row r="52" spans="1:25" ht="18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30"/>
    </row>
    <row r="53" spans="1:25" ht="18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30"/>
    </row>
    <row r="54" spans="1:25" ht="18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30"/>
    </row>
    <row r="55" spans="1:25" ht="18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30"/>
    </row>
    <row r="56" spans="1:25" ht="18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30"/>
    </row>
    <row r="57" spans="1:25" ht="18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30"/>
    </row>
    <row r="58" spans="1:25" ht="18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30"/>
    </row>
    <row r="59" spans="1:25" ht="18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30"/>
    </row>
    <row r="60" spans="1:25" ht="1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30"/>
    </row>
    <row r="61" spans="1:25" ht="1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30"/>
    </row>
    <row r="62" spans="1:25" ht="18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30"/>
    </row>
    <row r="63" spans="1:25" ht="1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30"/>
    </row>
    <row r="64" spans="1:25" ht="1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0"/>
    </row>
    <row r="65" spans="1:25" ht="18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30"/>
    </row>
    <row r="66" spans="1:25" ht="18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0"/>
    </row>
    <row r="67" spans="1:25" ht="18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0"/>
    </row>
    <row r="68" spans="1:25" ht="18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0"/>
    </row>
  </sheetData>
  <mergeCells count="17">
    <mergeCell ref="A1:X1"/>
    <mergeCell ref="A2:X2"/>
    <mergeCell ref="A3:X3"/>
    <mergeCell ref="F4:W4"/>
    <mergeCell ref="A17:H17"/>
    <mergeCell ref="L6:M6"/>
    <mergeCell ref="N6:O6"/>
    <mergeCell ref="P6:Q6"/>
    <mergeCell ref="J5:K6"/>
    <mergeCell ref="B5:C6"/>
    <mergeCell ref="D5:E6"/>
    <mergeCell ref="L5:W5"/>
    <mergeCell ref="R6:S6"/>
    <mergeCell ref="T6:U6"/>
    <mergeCell ref="V6:W6"/>
    <mergeCell ref="F5:G6"/>
    <mergeCell ref="H5:I6"/>
  </mergeCells>
  <phoneticPr fontId="8" type="noConversion"/>
  <pageMargins left="0.94488188976377963" right="0.15748031496062992" top="0.59055118110236227" bottom="0.59055118110236227" header="0.51181102362204722" footer="0.51181102362204722"/>
  <pageSetup paperSize="9" scale="8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ปกติ</vt:lpstr>
      <vt:lpstr>พิการ</vt:lpstr>
      <vt:lpstr>Sheet2</vt:lpstr>
      <vt:lpstr>Sheet3</vt:lpstr>
      <vt:lpstr>ปกติ!Print_Titles</vt:lpstr>
    </vt:vector>
  </TitlesOfParts>
  <Company>opec2553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</dc:creator>
  <cp:lastModifiedBy>User</cp:lastModifiedBy>
  <cp:lastPrinted>2014-07-15T02:32:11Z</cp:lastPrinted>
  <dcterms:created xsi:type="dcterms:W3CDTF">2011-11-09T08:12:57Z</dcterms:created>
  <dcterms:modified xsi:type="dcterms:W3CDTF">2014-09-09T02:52:11Z</dcterms:modified>
</cp:coreProperties>
</file>